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605" windowHeight="9435" activeTab="0"/>
  </bookViews>
  <sheets>
    <sheet name="Тариф с учетом доп работ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'Тариф с учетом доп работ'!$A$1:$H$84</definedName>
  </definedNames>
  <calcPr fullCalcOnLoad="1"/>
</workbook>
</file>

<file path=xl/sharedStrings.xml><?xml version="1.0" encoding="utf-8"?>
<sst xmlns="http://schemas.openxmlformats.org/spreadsheetml/2006/main" count="140" uniqueCount="104">
  <si>
    <t>Аварийно-диспетчерское обслуживание</t>
  </si>
  <si>
    <t>Наименование работ</t>
  </si>
  <si>
    <t>Периодичность в год</t>
  </si>
  <si>
    <t>Ед. изм-я</t>
  </si>
  <si>
    <t>Цена        ед.изм-я</t>
  </si>
  <si>
    <t>Объем                         оказания услуги</t>
  </si>
  <si>
    <t>Годовая оплата (рублей)</t>
  </si>
  <si>
    <t>Стоимость                   на 1кв.м. общ.площади       (рублей в месяц)</t>
  </si>
  <si>
    <t>База для начисления</t>
  </si>
  <si>
    <t>м2</t>
  </si>
  <si>
    <t>1.</t>
  </si>
  <si>
    <t>Осмотр состояния строительных конструкций и конструктивных элементов жилого дома (Проверка соответсвия параметров вертикальной планировки территории, видимых частей конструкции. Проверка подвалов: температурно-влажностный режим, состояние помещений подвал</t>
  </si>
  <si>
    <t>подъезд</t>
  </si>
  <si>
    <t xml:space="preserve">Гидропневматическая промывка системы ТС </t>
  </si>
  <si>
    <t>Т/У</t>
  </si>
  <si>
    <t>Прочистка стояков системы Водоотведения</t>
  </si>
  <si>
    <t>3.</t>
  </si>
  <si>
    <t>3.1.</t>
  </si>
  <si>
    <t xml:space="preserve">Влажное подметание с предварительным увлажнением                                                      </t>
  </si>
  <si>
    <t>Дератизация (нежилые помещения)</t>
  </si>
  <si>
    <t xml:space="preserve">м2 </t>
  </si>
  <si>
    <t>Дезинсекция:Первичная обработка нежилых помещений</t>
  </si>
  <si>
    <t>Дезинсекция: Повторная обработка нежилых помещений</t>
  </si>
  <si>
    <t>3.2.</t>
  </si>
  <si>
    <t>Летняя уборка</t>
  </si>
  <si>
    <t>Зимняя уборка</t>
  </si>
  <si>
    <t>3.3.</t>
  </si>
  <si>
    <t>Работы по обеспечению вывоза бытовых отходов</t>
  </si>
  <si>
    <t>м3</t>
  </si>
  <si>
    <t xml:space="preserve">Содержание Диспетчерской службы (ДС)  </t>
  </si>
  <si>
    <t>Содержание группы Аварийно-Восстановительных работ</t>
  </si>
  <si>
    <t>Мытье стен, дверей и плафонов кабины лифта с периодической сменой воды или моющего средства</t>
  </si>
  <si>
    <t>Содержание и ремонт лифта</t>
  </si>
  <si>
    <t>лифт</t>
  </si>
  <si>
    <t>Страхование риска ответственности</t>
  </si>
  <si>
    <t>Техническое освидетельствование</t>
  </si>
  <si>
    <t xml:space="preserve">Работы по содержанию помещений, входящих в состав общего имущества в многоквартирном доме  </t>
  </si>
  <si>
    <t xml:space="preserve">Мытье л/площадок и маршей балконов, холлов, коридоров с моющим раствором. </t>
  </si>
  <si>
    <t xml:space="preserve">Мытье дверей с остеклением  </t>
  </si>
  <si>
    <t>Влажное подметание пола кабины лифта</t>
  </si>
  <si>
    <t>Мытье  кабины лифта</t>
  </si>
  <si>
    <t>Очистка крышек люков колодцев и пожарных гидрантов от снега и льда( толщиной слоя свыше 5 см)</t>
  </si>
  <si>
    <t>штука</t>
  </si>
  <si>
    <t>Сдвигание свежвыпавш снега и очистка придомовой территории от снега и льда( при наличии колейности свыше 5 см)</t>
  </si>
  <si>
    <t>Очистка придомовой территории от наледи и льда. (Скалывание наледи до 2 см. сгребание в кучу)</t>
  </si>
  <si>
    <t>Уборка крыльца и площадки перед входом в подъезд</t>
  </si>
  <si>
    <t xml:space="preserve">Уборка контейнерных площадок, расположенных на придомовой территории </t>
  </si>
  <si>
    <t>Очистка от мусора урн,( установленных возле подъезда)</t>
  </si>
  <si>
    <t>Подметание и уборка придомовой территории</t>
  </si>
  <si>
    <t xml:space="preserve">Очистка от мусора урн,( установленных возле подъезда) </t>
  </si>
  <si>
    <t>Уборка контейнерных площадок, расположенных на придомовой территории</t>
  </si>
  <si>
    <t>Уборка газонов от случайного мусора и выкашивание газонов вручную</t>
  </si>
  <si>
    <t>Обслуживание лифта и диспетчерской связи</t>
  </si>
  <si>
    <t>с м2 общ площади квартир</t>
  </si>
  <si>
    <t>Общие работы, выполняемые для надлежащего содержания систем водоснабжения ( ХВС и ГВС),  теплоснабжения и водоотведения в многоквартирном доме</t>
  </si>
  <si>
    <t xml:space="preserve"> Проверка исправности , работоспособности, обследование состояния инженерных систем и устройств ( система ТС,  система ГВС, система ХВС,  система водоотведения) расширительных баков и элементов скрытых от постоянного наблюдения ( разводящих трубопроводов и оборудования на чердаках , в подвалах и каналах)</t>
  </si>
  <si>
    <t>Гидропневматическая промывка теплоузла ( со сдачей анализов) в составе: очистка грязевиков воздухосборников , вантозов, очистка от накипи запорной арматуры, набивка сальников, утепление трубопроводов,  сдача анализов</t>
  </si>
  <si>
    <t xml:space="preserve"> Пуск системы ТС (подача тепла) в составе: ликвидация воздушных пробок,  регулировка трехходовых кранов,  снятие параметров теплоснабжения</t>
  </si>
  <si>
    <t>Обслуживание коллективных приборов учета: снятие показаний, обслуживание КПУ, поверка КПУ</t>
  </si>
  <si>
    <t>Гидравлические испытания на прочность системы ТС (опрессовка) в составе: заполнение водой системы ТС, отключение радиаторов при их течи, временная заделка свищей и трещин, спуск воды из системы ТС</t>
  </si>
  <si>
    <t>шт.КПУ</t>
  </si>
  <si>
    <t>Обследование состояния системы вентиляции помещений</t>
  </si>
  <si>
    <t xml:space="preserve">Проверка утепления теплых чердаков, плотности закрытия чердаков и подвалов </t>
  </si>
  <si>
    <t>Закрытие и раскрытие продухов</t>
  </si>
  <si>
    <t xml:space="preserve">Работы по содержанию электрооборудования </t>
  </si>
  <si>
    <t>Содержание оборудования и систем инженерно-технического обеспечения,входящих в состав общего имущества многоквартирного дома</t>
  </si>
  <si>
    <t>ТО и ТР оборудования подъезда</t>
  </si>
  <si>
    <t>Обследование состояния электросетей фасадного освещения</t>
  </si>
  <si>
    <t>Проверка заземления трубопроводов</t>
  </si>
  <si>
    <t>Проверка заземления оборудования подъезда</t>
  </si>
  <si>
    <t>Замеры сопротивления изоляции кабелей, проводов оборудования подъезда</t>
  </si>
  <si>
    <t>Работы и услуги по содержанию иного общего имущества  и придомовой территории</t>
  </si>
  <si>
    <t>Работы по содержанию земельного участка, на котором расположен многоквартирный дом</t>
  </si>
  <si>
    <t>Работы по обеспечению требований пожарной безопасности</t>
  </si>
  <si>
    <t xml:space="preserve">Техническое обслуживание системы  пожарной сигнализации, оповещения и эвакуации людей при пожаре, передачи информации на пульт "01", системы контроля доступом (домофоны)  </t>
  </si>
  <si>
    <t>17594, 67</t>
  </si>
  <si>
    <t>Эксплуатация и обслуживание конструктивных элементов здания</t>
  </si>
  <si>
    <t>Посыпка территории песком</t>
  </si>
  <si>
    <t>Стоимость пакета обязательных работ</t>
  </si>
  <si>
    <t>2</t>
  </si>
  <si>
    <t>2.1.</t>
  </si>
  <si>
    <t>2.2.</t>
  </si>
  <si>
    <t>2.3</t>
  </si>
  <si>
    <t>2.4</t>
  </si>
  <si>
    <t>3.4</t>
  </si>
  <si>
    <t>3.5.</t>
  </si>
  <si>
    <t>Вывоз и размещение ТБО, в т.ч.  строительных отходов от ремонта</t>
  </si>
  <si>
    <t xml:space="preserve"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  </t>
  </si>
  <si>
    <t>Приложение 2 к Конкурсной документации</t>
  </si>
  <si>
    <t xml:space="preserve">                                         Утверждаю:
                          первый заместитель  главы администрации 
Сосновоборского городского округа 
_____________________Подрезов В.Е.
                        188540, г. Сосновый Бор, ул. Ленинградская, 
д. 46, каб. 319                  
                       8(813-69)- 6-28-20, tns@meria.sbor.ru
                             "__" ______________________ 2015 г.
</t>
  </si>
  <si>
    <t>Стоимость обязательных работ на 1 кв. м площади (рублей в месяц)</t>
  </si>
  <si>
    <t>Стоимость дополнительных работ на 1 кв. м площади (рублей в месяц)</t>
  </si>
  <si>
    <t>Стоимость пакета дополнительных  работ</t>
  </si>
  <si>
    <t>Стоимость лота, руб.</t>
  </si>
  <si>
    <t>*</t>
  </si>
  <si>
    <t>Услуги ПБЦ</t>
  </si>
  <si>
    <t>обработка лицевого счета</t>
  </si>
  <si>
    <t>формирование пакета для передачи в органы УФМС</t>
  </si>
  <si>
    <t>разноска оплаты и печать квитанций</t>
  </si>
  <si>
    <t>Разнос квитанций</t>
  </si>
  <si>
    <t>Банковские услуги за сбор платежей</t>
  </si>
  <si>
    <t>Содержание инфраструктуры управляющей компании</t>
  </si>
  <si>
    <t>Страхование (договор страхования имущества)</t>
  </si>
  <si>
    <r>
      <t xml:space="preserve">Услуги по управлению, сбору средств с населения в основной и дополнительный перечни работ не включаются, а оцениваются в составе работ и услуг по содержанию и ремонту жилья и </t>
    </r>
    <r>
      <rPr>
        <b/>
        <sz val="13"/>
        <rFont val="Times New Roman"/>
        <family val="1"/>
      </rPr>
      <t>соответствуют перечню: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</si>
</sst>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00&quot;р.&quot;"/>
    <numFmt numFmtId="174" formatCode="#,##0.0000_р_."/>
    <numFmt numFmtId="175" formatCode="#,##0.00_р_.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0"/>
    <numFmt numFmtId="183" formatCode="0.0000000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_р_."/>
    <numFmt numFmtId="190" formatCode="#,##0.0_р_.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</font>
    <font>
      <b/>
      <sz val="2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21" fillId="0" borderId="0" xfId="53" applyNumberFormat="1" applyFont="1" applyFill="1" applyAlignment="1">
      <alignment horizontal="center" vertical="center" wrapText="1"/>
      <protection/>
    </xf>
    <xf numFmtId="0" fontId="21" fillId="0" borderId="0" xfId="53" applyFont="1" applyFill="1" applyAlignment="1">
      <alignment horizontal="left" vertical="center" wrapText="1"/>
      <protection/>
    </xf>
    <xf numFmtId="0" fontId="21" fillId="0" borderId="0" xfId="53" applyFont="1" applyFill="1" applyAlignment="1">
      <alignment horizontal="center" vertical="center" wrapText="1"/>
      <protection/>
    </xf>
    <xf numFmtId="174" fontId="21" fillId="0" borderId="0" xfId="53" applyNumberFormat="1" applyFont="1" applyFill="1" applyAlignment="1">
      <alignment/>
      <protection/>
    </xf>
    <xf numFmtId="0" fontId="21" fillId="0" borderId="0" xfId="53" applyFont="1" applyFill="1">
      <alignment/>
      <protection/>
    </xf>
    <xf numFmtId="175" fontId="22" fillId="0" borderId="0" xfId="53" applyNumberFormat="1" applyFont="1" applyFill="1" applyAlignment="1">
      <alignment horizontal="center" vertical="center" wrapText="1"/>
      <protection/>
    </xf>
    <xf numFmtId="0" fontId="22" fillId="0" borderId="0" xfId="53" applyNumberFormat="1" applyFont="1" applyFill="1" applyAlignment="1">
      <alignment horizontal="center" vertical="center" wrapText="1"/>
      <protection/>
    </xf>
    <xf numFmtId="174" fontId="21" fillId="0" borderId="0" xfId="53" applyNumberFormat="1" applyFont="1" applyFill="1">
      <alignment/>
      <protection/>
    </xf>
    <xf numFmtId="174" fontId="21" fillId="24" borderId="0" xfId="53" applyNumberFormat="1" applyFont="1" applyFill="1" applyAlignment="1">
      <alignment vertical="center" wrapText="1"/>
      <protection/>
    </xf>
    <xf numFmtId="174" fontId="21" fillId="0" borderId="0" xfId="53" applyNumberFormat="1" applyFont="1" applyFill="1" applyAlignment="1">
      <alignment vertical="center" wrapText="1"/>
      <protection/>
    </xf>
    <xf numFmtId="174" fontId="23" fillId="22" borderId="10" xfId="53" applyNumberFormat="1" applyFont="1" applyFill="1" applyBorder="1" applyAlignment="1">
      <alignment horizontal="right" vertical="center"/>
      <protection/>
    </xf>
    <xf numFmtId="174" fontId="21" fillId="0" borderId="10" xfId="53" applyNumberFormat="1" applyFont="1" applyFill="1" applyBorder="1" applyAlignment="1">
      <alignment horizontal="right" vertical="center"/>
      <protection/>
    </xf>
    <xf numFmtId="174" fontId="21" fillId="4" borderId="0" xfId="53" applyNumberFormat="1" applyFont="1" applyFill="1" applyBorder="1" applyAlignment="1">
      <alignment vertical="center"/>
      <protection/>
    </xf>
    <xf numFmtId="174" fontId="21" fillId="22" borderId="0" xfId="53" applyNumberFormat="1" applyFont="1" applyFill="1" applyBorder="1" applyAlignment="1">
      <alignment horizontal="right" vertical="center"/>
      <protection/>
    </xf>
    <xf numFmtId="4" fontId="21" fillId="0" borderId="0" xfId="53" applyNumberFormat="1" applyFont="1" applyFill="1" applyBorder="1" applyAlignment="1">
      <alignment horizontal="right" vertical="center" wrapText="1"/>
      <protection/>
    </xf>
    <xf numFmtId="174" fontId="35" fillId="22" borderId="0" xfId="53" applyNumberFormat="1" applyFont="1" applyFill="1" applyBorder="1" applyAlignment="1">
      <alignment horizontal="right" vertical="center"/>
      <protection/>
    </xf>
    <xf numFmtId="4" fontId="35" fillId="0" borderId="0" xfId="53" applyNumberFormat="1" applyFont="1" applyFill="1" applyBorder="1" applyAlignment="1">
      <alignment horizontal="right" vertical="center" wrapText="1"/>
      <protection/>
    </xf>
    <xf numFmtId="0" fontId="35" fillId="0" borderId="0" xfId="53" applyFont="1" applyFill="1">
      <alignment/>
      <protection/>
    </xf>
    <xf numFmtId="174" fontId="35" fillId="0" borderId="0" xfId="53" applyNumberFormat="1" applyFont="1" applyFill="1" applyAlignment="1">
      <alignment/>
      <protection/>
    </xf>
    <xf numFmtId="4" fontId="35" fillId="0" borderId="10" xfId="53" applyNumberFormat="1" applyFont="1" applyFill="1" applyBorder="1" applyAlignment="1">
      <alignment horizontal="right" vertical="center" wrapText="1"/>
      <protection/>
    </xf>
    <xf numFmtId="174" fontId="21" fillId="0" borderId="0" xfId="53" applyNumberFormat="1" applyFont="1" applyFill="1" applyAlignment="1">
      <alignment vertical="center"/>
      <protection/>
    </xf>
    <xf numFmtId="4" fontId="21" fillId="0" borderId="10" xfId="53" applyNumberFormat="1" applyFont="1" applyFill="1" applyBorder="1" applyAlignment="1">
      <alignment horizontal="right" vertical="center" wrapText="1"/>
      <protection/>
    </xf>
    <xf numFmtId="0" fontId="21" fillId="0" borderId="0" xfId="53" applyFont="1" applyFill="1" applyAlignment="1">
      <alignment vertical="center"/>
      <protection/>
    </xf>
    <xf numFmtId="174" fontId="21" fillId="25" borderId="0" xfId="53" applyNumberFormat="1" applyFont="1" applyFill="1" applyAlignment="1">
      <alignment vertical="center"/>
      <protection/>
    </xf>
    <xf numFmtId="4" fontId="21" fillId="25" borderId="10" xfId="53" applyNumberFormat="1" applyFont="1" applyFill="1" applyBorder="1" applyAlignment="1">
      <alignment horizontal="right" vertical="center" wrapText="1"/>
      <protection/>
    </xf>
    <xf numFmtId="0" fontId="21" fillId="25" borderId="0" xfId="53" applyFont="1" applyFill="1" applyAlignment="1">
      <alignment vertical="center"/>
      <protection/>
    </xf>
    <xf numFmtId="174" fontId="21" fillId="4" borderId="10" xfId="53" applyNumberFormat="1" applyFont="1" applyFill="1" applyBorder="1" applyAlignment="1">
      <alignment horizontal="right" vertical="center"/>
      <protection/>
    </xf>
    <xf numFmtId="174" fontId="22" fillId="22" borderId="10" xfId="53" applyNumberFormat="1" applyFont="1" applyFill="1" applyBorder="1" applyAlignment="1">
      <alignment horizontal="right" vertical="center"/>
      <protection/>
    </xf>
    <xf numFmtId="174" fontId="21" fillId="26" borderId="0" xfId="53" applyNumberFormat="1" applyFont="1" applyFill="1" applyAlignment="1">
      <alignment/>
      <protection/>
    </xf>
    <xf numFmtId="4" fontId="21" fillId="26" borderId="10" xfId="53" applyNumberFormat="1" applyFont="1" applyFill="1" applyBorder="1" applyAlignment="1">
      <alignment horizontal="right" vertical="center" wrapText="1"/>
      <protection/>
    </xf>
    <xf numFmtId="0" fontId="21" fillId="26" borderId="0" xfId="53" applyFont="1" applyFill="1">
      <alignment/>
      <protection/>
    </xf>
    <xf numFmtId="174" fontId="23" fillId="24" borderId="0" xfId="53" applyNumberFormat="1" applyFont="1" applyFill="1" applyAlignment="1">
      <alignment/>
      <protection/>
    </xf>
    <xf numFmtId="0" fontId="23" fillId="0" borderId="0" xfId="53" applyFont="1" applyFill="1">
      <alignment/>
      <protection/>
    </xf>
    <xf numFmtId="174" fontId="21" fillId="22" borderId="10" xfId="53" applyNumberFormat="1" applyFont="1" applyFill="1" applyBorder="1" applyAlignment="1">
      <alignment horizontal="right" vertical="center"/>
      <protection/>
    </xf>
    <xf numFmtId="174" fontId="24" fillId="24" borderId="10" xfId="53" applyNumberFormat="1" applyFont="1" applyFill="1" applyBorder="1" applyAlignment="1">
      <alignment horizontal="right" vertical="center"/>
      <protection/>
    </xf>
    <xf numFmtId="174" fontId="24" fillId="24" borderId="0" xfId="53" applyNumberFormat="1" applyFont="1" applyFill="1" applyBorder="1" applyAlignment="1">
      <alignment horizontal="right" vertical="center"/>
      <protection/>
    </xf>
    <xf numFmtId="174" fontId="24" fillId="0" borderId="10" xfId="53" applyNumberFormat="1" applyFont="1" applyFill="1" applyBorder="1" applyAlignment="1">
      <alignment horizontal="right" vertical="center"/>
      <protection/>
    </xf>
    <xf numFmtId="174" fontId="24" fillId="0" borderId="0" xfId="53" applyNumberFormat="1" applyFont="1" applyFill="1" applyBorder="1" applyAlignment="1">
      <alignment horizontal="right" vertical="center"/>
      <protection/>
    </xf>
    <xf numFmtId="0" fontId="23" fillId="24" borderId="0" xfId="53" applyFont="1" applyFill="1">
      <alignment/>
      <protection/>
    </xf>
    <xf numFmtId="174" fontId="23" fillId="0" borderId="0" xfId="53" applyNumberFormat="1" applyFont="1" applyFill="1" applyAlignment="1">
      <alignment/>
      <protection/>
    </xf>
    <xf numFmtId="0" fontId="23" fillId="24" borderId="11" xfId="53" applyFont="1" applyFill="1" applyBorder="1" applyAlignment="1">
      <alignment horizontal="right" vertical="center" wrapText="1"/>
      <protection/>
    </xf>
    <xf numFmtId="4" fontId="23" fillId="0" borderId="0" xfId="53" applyNumberFormat="1" applyFont="1" applyFill="1">
      <alignment/>
      <protection/>
    </xf>
    <xf numFmtId="174" fontId="23" fillId="26" borderId="10" xfId="53" applyNumberFormat="1" applyFont="1" applyFill="1" applyBorder="1" applyAlignment="1">
      <alignment/>
      <protection/>
    </xf>
    <xf numFmtId="0" fontId="23" fillId="26" borderId="10" xfId="53" applyFont="1" applyFill="1" applyBorder="1" applyAlignment="1">
      <alignment horizontal="right" vertical="center" wrapText="1"/>
      <protection/>
    </xf>
    <xf numFmtId="4" fontId="23" fillId="26" borderId="10" xfId="53" applyNumberFormat="1" applyFont="1" applyFill="1" applyBorder="1">
      <alignment/>
      <protection/>
    </xf>
    <xf numFmtId="0" fontId="23" fillId="26" borderId="10" xfId="53" applyFont="1" applyFill="1" applyBorder="1">
      <alignment/>
      <protection/>
    </xf>
    <xf numFmtId="174" fontId="23" fillId="26" borderId="0" xfId="53" applyNumberFormat="1" applyFont="1" applyFill="1" applyBorder="1" applyAlignment="1">
      <alignment/>
      <protection/>
    </xf>
    <xf numFmtId="0" fontId="23" fillId="26" borderId="12" xfId="53" applyFont="1" applyFill="1" applyBorder="1" applyAlignment="1">
      <alignment horizontal="right" vertical="center" wrapText="1"/>
      <protection/>
    </xf>
    <xf numFmtId="4" fontId="23" fillId="26" borderId="0" xfId="53" applyNumberFormat="1" applyFont="1" applyFill="1" applyBorder="1">
      <alignment/>
      <protection/>
    </xf>
    <xf numFmtId="0" fontId="23" fillId="26" borderId="0" xfId="53" applyFont="1" applyFill="1" applyBorder="1">
      <alignment/>
      <protection/>
    </xf>
    <xf numFmtId="174" fontId="22" fillId="4" borderId="10" xfId="53" applyNumberFormat="1" applyFont="1" applyFill="1" applyBorder="1" applyAlignment="1">
      <alignment horizontal="right" vertical="center"/>
      <protection/>
    </xf>
    <xf numFmtId="2" fontId="21" fillId="24" borderId="10" xfId="53" applyNumberFormat="1" applyFont="1" applyFill="1" applyBorder="1" applyAlignment="1">
      <alignment horizontal="right" vertical="center" wrapText="1"/>
      <protection/>
    </xf>
    <xf numFmtId="2" fontId="21" fillId="24" borderId="0" xfId="53" applyNumberFormat="1" applyFont="1" applyFill="1" applyBorder="1" applyAlignment="1">
      <alignment horizontal="right" vertical="center" wrapText="1"/>
      <protection/>
    </xf>
    <xf numFmtId="49" fontId="26" fillId="0" borderId="0" xfId="53" applyNumberFormat="1" applyFont="1" applyFill="1" applyAlignment="1">
      <alignment horizontal="center" vertical="center" wrapText="1"/>
      <protection/>
    </xf>
    <xf numFmtId="0" fontId="26" fillId="0" borderId="0" xfId="53" applyFont="1" applyFill="1" applyAlignment="1">
      <alignment horizontal="left" vertical="center" wrapText="1"/>
      <protection/>
    </xf>
    <xf numFmtId="0" fontId="26" fillId="0" borderId="0" xfId="53" applyFont="1" applyFill="1" applyAlignment="1">
      <alignment horizontal="center" vertical="center" wrapText="1"/>
      <protection/>
    </xf>
    <xf numFmtId="175" fontId="27" fillId="0" borderId="0" xfId="53" applyNumberFormat="1" applyFont="1" applyFill="1" applyAlignment="1">
      <alignment horizontal="center" vertical="center" wrapText="1"/>
      <protection/>
    </xf>
    <xf numFmtId="0" fontId="27" fillId="0" borderId="0" xfId="53" applyNumberFormat="1" applyFont="1" applyFill="1" applyAlignment="1">
      <alignment horizontal="center" vertical="center" wrapText="1"/>
      <protection/>
    </xf>
    <xf numFmtId="174" fontId="26" fillId="0" borderId="0" xfId="53" applyNumberFormat="1" applyFont="1" applyFill="1" applyAlignment="1">
      <alignment horizontal="center" wrapText="1"/>
      <protection/>
    </xf>
    <xf numFmtId="174" fontId="26" fillId="0" borderId="0" xfId="53" applyNumberFormat="1" applyFont="1" applyFill="1">
      <alignment/>
      <protection/>
    </xf>
    <xf numFmtId="0" fontId="26" fillId="24" borderId="13" xfId="53" applyFont="1" applyFill="1" applyBorder="1" applyAlignment="1">
      <alignment horizontal="center" vertical="center" wrapText="1"/>
      <protection/>
    </xf>
    <xf numFmtId="175" fontId="26" fillId="24" borderId="13" xfId="53" applyNumberFormat="1" applyFont="1" applyFill="1" applyBorder="1" applyAlignment="1">
      <alignment horizontal="center" vertical="center" wrapText="1"/>
      <protection/>
    </xf>
    <xf numFmtId="0" fontId="26" fillId="24" borderId="13" xfId="53" applyNumberFormat="1" applyFont="1" applyFill="1" applyBorder="1" applyAlignment="1">
      <alignment horizontal="center" vertical="center" wrapText="1"/>
      <protection/>
    </xf>
    <xf numFmtId="49" fontId="26" fillId="26" borderId="10" xfId="53" applyNumberFormat="1" applyFont="1" applyFill="1" applyBorder="1" applyAlignment="1">
      <alignment horizontal="right" vertical="center" wrapText="1"/>
      <protection/>
    </xf>
    <xf numFmtId="0" fontId="28" fillId="27" borderId="14" xfId="53" applyFont="1" applyFill="1" applyBorder="1" applyAlignment="1">
      <alignment vertical="center" wrapText="1"/>
      <protection/>
    </xf>
    <xf numFmtId="0" fontId="26" fillId="27" borderId="10" xfId="53" applyFont="1" applyFill="1" applyBorder="1" applyAlignment="1">
      <alignment vertical="center" wrapText="1"/>
      <protection/>
    </xf>
    <xf numFmtId="0" fontId="26" fillId="27" borderId="15" xfId="53" applyFont="1" applyFill="1" applyBorder="1" applyAlignment="1">
      <alignment horizontal="center" vertical="center" wrapText="1"/>
      <protection/>
    </xf>
    <xf numFmtId="175" fontId="27" fillId="27" borderId="10" xfId="53" applyNumberFormat="1" applyFont="1" applyFill="1" applyBorder="1" applyAlignment="1">
      <alignment horizontal="center" vertical="center" wrapText="1"/>
      <protection/>
    </xf>
    <xf numFmtId="0" fontId="27" fillId="27" borderId="10" xfId="53" applyNumberFormat="1" applyFont="1" applyFill="1" applyBorder="1" applyAlignment="1">
      <alignment horizontal="center" vertical="center" wrapText="1"/>
      <protection/>
    </xf>
    <xf numFmtId="175" fontId="28" fillId="27" borderId="10" xfId="53" applyNumberFormat="1" applyFont="1" applyFill="1" applyBorder="1" applyAlignment="1">
      <alignment vertical="center" wrapText="1"/>
      <protection/>
    </xf>
    <xf numFmtId="0" fontId="28" fillId="28" borderId="15" xfId="53" applyFont="1" applyFill="1" applyBorder="1" applyAlignment="1">
      <alignment vertical="center" wrapText="1"/>
      <protection/>
    </xf>
    <xf numFmtId="0" fontId="28" fillId="28" borderId="16" xfId="53" applyFont="1" applyFill="1" applyBorder="1" applyAlignment="1">
      <alignment vertical="center" wrapText="1"/>
      <protection/>
    </xf>
    <xf numFmtId="174" fontId="28" fillId="28" borderId="10" xfId="53" applyNumberFormat="1" applyFont="1" applyFill="1" applyBorder="1" applyAlignment="1">
      <alignment horizontal="right" vertical="center"/>
      <protection/>
    </xf>
    <xf numFmtId="0" fontId="26" fillId="25" borderId="10" xfId="53" applyFont="1" applyFill="1" applyBorder="1" applyAlignment="1">
      <alignment horizontal="left" vertical="center" wrapText="1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175" fontId="26" fillId="25" borderId="10" xfId="53" applyNumberFormat="1" applyFont="1" applyFill="1" applyBorder="1" applyAlignment="1">
      <alignment horizontal="center" vertical="center" wrapText="1"/>
      <protection/>
    </xf>
    <xf numFmtId="0" fontId="26" fillId="25" borderId="10" xfId="53" applyNumberFormat="1" applyFont="1" applyFill="1" applyBorder="1" applyAlignment="1">
      <alignment horizontal="center" vertical="center" wrapText="1"/>
      <protection/>
    </xf>
    <xf numFmtId="172" fontId="26" fillId="25" borderId="10" xfId="53" applyNumberFormat="1" applyFont="1" applyFill="1" applyBorder="1" applyAlignment="1">
      <alignment horizontal="right" vertical="center" wrapText="1"/>
      <protection/>
    </xf>
    <xf numFmtId="174" fontId="26" fillId="25" borderId="10" xfId="53" applyNumberFormat="1" applyFont="1" applyFill="1" applyBorder="1" applyAlignment="1">
      <alignment horizontal="right" vertical="center"/>
      <protection/>
    </xf>
    <xf numFmtId="0" fontId="28" fillId="22" borderId="14" xfId="53" applyFont="1" applyFill="1" applyBorder="1" applyAlignment="1">
      <alignment horizontal="left" vertical="center" wrapText="1"/>
      <protection/>
    </xf>
    <xf numFmtId="0" fontId="28" fillId="22" borderId="15" xfId="53" applyFont="1" applyFill="1" applyBorder="1" applyAlignment="1">
      <alignment horizontal="left" vertical="center" wrapText="1"/>
      <protection/>
    </xf>
    <xf numFmtId="0" fontId="28" fillId="22" borderId="16" xfId="53" applyFont="1" applyFill="1" applyBorder="1" applyAlignment="1">
      <alignment horizontal="left" vertical="center" wrapText="1"/>
      <protection/>
    </xf>
    <xf numFmtId="174" fontId="28" fillId="22" borderId="10" xfId="53" applyNumberFormat="1" applyFont="1" applyFill="1" applyBorder="1" applyAlignment="1">
      <alignment horizontal="right" vertical="center"/>
      <protection/>
    </xf>
    <xf numFmtId="0" fontId="26" fillId="25" borderId="10" xfId="0" applyFont="1" applyFill="1" applyBorder="1" applyAlignment="1">
      <alignment horizontal="center" vertical="center" wrapText="1"/>
    </xf>
    <xf numFmtId="175" fontId="36" fillId="25" borderId="10" xfId="53" applyNumberFormat="1" applyFont="1" applyFill="1" applyBorder="1" applyAlignment="1">
      <alignment horizontal="center" vertical="center" wrapText="1"/>
      <protection/>
    </xf>
    <xf numFmtId="0" fontId="26" fillId="25" borderId="14" xfId="53" applyFont="1" applyFill="1" applyBorder="1" applyAlignment="1">
      <alignment horizontal="left" vertical="center" wrapText="1"/>
      <protection/>
    </xf>
    <xf numFmtId="175" fontId="36" fillId="25" borderId="15" xfId="53" applyNumberFormat="1" applyFont="1" applyFill="1" applyBorder="1" applyAlignment="1">
      <alignment horizontal="center" vertical="center" wrapText="1"/>
      <protection/>
    </xf>
    <xf numFmtId="0" fontId="26" fillId="25" borderId="15" xfId="53" applyNumberFormat="1" applyFont="1" applyFill="1" applyBorder="1" applyAlignment="1">
      <alignment horizontal="center" vertical="center" wrapText="1"/>
      <protection/>
    </xf>
    <xf numFmtId="2" fontId="26" fillId="25" borderId="10" xfId="53" applyNumberFormat="1" applyFont="1" applyFill="1" applyBorder="1" applyAlignment="1">
      <alignment horizontal="center" vertical="center" wrapText="1"/>
      <protection/>
    </xf>
    <xf numFmtId="0" fontId="26" fillId="26" borderId="10" xfId="53" applyFont="1" applyFill="1" applyBorder="1" applyAlignment="1">
      <alignment horizontal="right"/>
      <protection/>
    </xf>
    <xf numFmtId="0" fontId="26" fillId="25" borderId="10" xfId="0" applyFont="1" applyFill="1" applyBorder="1" applyAlignment="1">
      <alignment horizontal="left" vertical="center" wrapText="1"/>
    </xf>
    <xf numFmtId="0" fontId="37" fillId="26" borderId="10" xfId="53" applyFont="1" applyFill="1" applyBorder="1" applyAlignment="1">
      <alignment horizontal="right"/>
      <protection/>
    </xf>
    <xf numFmtId="49" fontId="37" fillId="26" borderId="10" xfId="53" applyNumberFormat="1" applyFont="1" applyFill="1" applyBorder="1" applyAlignment="1">
      <alignment horizontal="right" vertical="center" wrapText="1"/>
      <protection/>
    </xf>
    <xf numFmtId="0" fontId="36" fillId="25" borderId="10" xfId="0" applyFont="1" applyFill="1" applyBorder="1" applyAlignment="1">
      <alignment horizontal="left" vertical="center" wrapText="1"/>
    </xf>
    <xf numFmtId="0" fontId="36" fillId="25" borderId="10" xfId="0" applyFont="1" applyFill="1" applyBorder="1" applyAlignment="1">
      <alignment horizontal="center" vertical="center" wrapText="1"/>
    </xf>
    <xf numFmtId="2" fontId="36" fillId="25" borderId="10" xfId="53" applyNumberFormat="1" applyFont="1" applyFill="1" applyBorder="1" applyAlignment="1">
      <alignment horizontal="center" vertical="center" wrapText="1"/>
      <protection/>
    </xf>
    <xf numFmtId="172" fontId="36" fillId="25" borderId="10" xfId="53" applyNumberFormat="1" applyFont="1" applyFill="1" applyBorder="1" applyAlignment="1">
      <alignment horizontal="right" vertical="center" wrapText="1"/>
      <protection/>
    </xf>
    <xf numFmtId="174" fontId="36" fillId="25" borderId="10" xfId="53" applyNumberFormat="1" applyFont="1" applyFill="1" applyBorder="1" applyAlignment="1">
      <alignment horizontal="right" vertical="center"/>
      <protection/>
    </xf>
    <xf numFmtId="49" fontId="28" fillId="26" borderId="10" xfId="53" applyNumberFormat="1" applyFont="1" applyFill="1" applyBorder="1" applyAlignment="1">
      <alignment horizontal="right" vertical="center" wrapText="1"/>
      <protection/>
    </xf>
    <xf numFmtId="0" fontId="26" fillId="25" borderId="10" xfId="53" applyFont="1" applyFill="1" applyBorder="1" applyAlignment="1">
      <alignment vertical="center" wrapText="1"/>
      <protection/>
    </xf>
    <xf numFmtId="49" fontId="28" fillId="26" borderId="10" xfId="53" applyNumberFormat="1" applyFont="1" applyFill="1" applyBorder="1" applyAlignment="1">
      <alignment horizontal="right" vertical="center"/>
      <protection/>
    </xf>
    <xf numFmtId="0" fontId="29" fillId="29" borderId="10" xfId="53" applyFont="1" applyFill="1" applyBorder="1" applyAlignment="1">
      <alignment horizontal="left" vertical="center" wrapText="1"/>
      <protection/>
    </xf>
    <xf numFmtId="0" fontId="26" fillId="29" borderId="10" xfId="53" applyFont="1" applyFill="1" applyBorder="1" applyAlignment="1">
      <alignment horizontal="left" vertical="center" wrapText="1"/>
      <protection/>
    </xf>
    <xf numFmtId="175" fontId="26" fillId="29" borderId="10" xfId="53" applyNumberFormat="1" applyFont="1" applyFill="1" applyBorder="1" applyAlignment="1">
      <alignment horizontal="center" vertical="center" wrapText="1"/>
      <protection/>
    </xf>
    <xf numFmtId="0" fontId="26" fillId="29" borderId="10" xfId="53" applyNumberFormat="1" applyFont="1" applyFill="1" applyBorder="1" applyAlignment="1">
      <alignment horizontal="center" vertical="center"/>
      <protection/>
    </xf>
    <xf numFmtId="172" fontId="26" fillId="29" borderId="10" xfId="53" applyNumberFormat="1" applyFont="1" applyFill="1" applyBorder="1" applyAlignment="1">
      <alignment horizontal="right" vertical="center" wrapText="1"/>
      <protection/>
    </xf>
    <xf numFmtId="0" fontId="26" fillId="25" borderId="10" xfId="53" applyNumberFormat="1" applyFont="1" applyFill="1" applyBorder="1" applyAlignment="1">
      <alignment horizontal="center" vertical="center"/>
      <protection/>
    </xf>
    <xf numFmtId="0" fontId="37" fillId="29" borderId="10" xfId="53" applyFont="1" applyFill="1" applyBorder="1" applyAlignment="1">
      <alignment horizontal="center" vertical="center" wrapText="1"/>
      <protection/>
    </xf>
    <xf numFmtId="0" fontId="26" fillId="29" borderId="10" xfId="53" applyFont="1" applyFill="1" applyBorder="1" applyAlignment="1">
      <alignment horizontal="center" vertical="center" wrapText="1"/>
      <protection/>
    </xf>
    <xf numFmtId="0" fontId="26" fillId="29" borderId="10" xfId="53" applyNumberFormat="1" applyFont="1" applyFill="1" applyBorder="1" applyAlignment="1">
      <alignment horizontal="center" vertical="center" wrapText="1"/>
      <protection/>
    </xf>
    <xf numFmtId="174" fontId="28" fillId="25" borderId="10" xfId="53" applyNumberFormat="1" applyFont="1" applyFill="1" applyBorder="1" applyAlignment="1">
      <alignment horizontal="right" vertical="center"/>
      <protection/>
    </xf>
    <xf numFmtId="49" fontId="26" fillId="0" borderId="10" xfId="53" applyNumberFormat="1" applyFont="1" applyFill="1" applyBorder="1" applyAlignment="1">
      <alignment horizontal="left" vertical="center" wrapText="1"/>
      <protection/>
    </xf>
    <xf numFmtId="49" fontId="26" fillId="0" borderId="10" xfId="53" applyNumberFormat="1" applyFont="1" applyFill="1" applyBorder="1" applyAlignment="1">
      <alignment horizontal="right" vertical="center" wrapText="1"/>
      <protection/>
    </xf>
    <xf numFmtId="0" fontId="26" fillId="25" borderId="11" xfId="53" applyFont="1" applyFill="1" applyBorder="1" applyAlignment="1">
      <alignment horizontal="left" vertical="center" wrapText="1"/>
      <protection/>
    </xf>
    <xf numFmtId="0" fontId="26" fillId="25" borderId="11" xfId="53" applyFont="1" applyFill="1" applyBorder="1" applyAlignment="1">
      <alignment horizontal="center" vertical="center" wrapText="1"/>
      <protection/>
    </xf>
    <xf numFmtId="174" fontId="28" fillId="25" borderId="11" xfId="53" applyNumberFormat="1" applyFont="1" applyFill="1" applyBorder="1" applyAlignment="1">
      <alignment horizontal="right" vertical="center"/>
      <protection/>
    </xf>
    <xf numFmtId="0" fontId="26" fillId="30" borderId="10" xfId="53" applyFont="1" applyFill="1" applyBorder="1" applyAlignment="1">
      <alignment horizontal="left" vertical="center" wrapText="1"/>
      <protection/>
    </xf>
    <xf numFmtId="0" fontId="26" fillId="30" borderId="10" xfId="53" applyFont="1" applyFill="1" applyBorder="1" applyAlignment="1">
      <alignment horizontal="center" vertical="center" wrapText="1"/>
      <protection/>
    </xf>
    <xf numFmtId="175" fontId="26" fillId="30" borderId="10" xfId="53" applyNumberFormat="1" applyFont="1" applyFill="1" applyBorder="1" applyAlignment="1">
      <alignment horizontal="center" vertical="center" wrapText="1"/>
      <protection/>
    </xf>
    <xf numFmtId="2" fontId="26" fillId="30" borderId="10" xfId="53" applyNumberFormat="1" applyFont="1" applyFill="1" applyBorder="1" applyAlignment="1">
      <alignment horizontal="center" vertical="center" wrapText="1"/>
      <protection/>
    </xf>
    <xf numFmtId="172" fontId="26" fillId="30" borderId="10" xfId="53" applyNumberFormat="1" applyFont="1" applyFill="1" applyBorder="1" applyAlignment="1">
      <alignment horizontal="right" vertical="center" wrapText="1"/>
      <protection/>
    </xf>
    <xf numFmtId="174" fontId="26" fillId="30" borderId="10" xfId="53" applyNumberFormat="1" applyFont="1" applyFill="1" applyBorder="1" applyAlignment="1">
      <alignment horizontal="right" vertical="center"/>
      <protection/>
    </xf>
    <xf numFmtId="49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0" xfId="53" applyNumberFormat="1" applyFont="1" applyFill="1" applyAlignment="1">
      <alignment horizontal="center" vertical="center" wrapText="1"/>
      <protection/>
    </xf>
    <xf numFmtId="174" fontId="26" fillId="24" borderId="17" xfId="53" applyNumberFormat="1" applyFont="1" applyFill="1" applyBorder="1" applyAlignment="1">
      <alignment horizontal="left" vertical="center" wrapText="1"/>
      <protection/>
    </xf>
    <xf numFmtId="0" fontId="28" fillId="28" borderId="14" xfId="53" applyFont="1" applyFill="1" applyBorder="1" applyAlignment="1">
      <alignment horizontal="left" vertical="center" wrapText="1"/>
      <protection/>
    </xf>
    <xf numFmtId="175" fontId="26" fillId="25" borderId="11" xfId="53" applyNumberFormat="1" applyFont="1" applyFill="1" applyBorder="1" applyAlignment="1">
      <alignment horizontal="center" vertical="center" wrapText="1"/>
      <protection/>
    </xf>
    <xf numFmtId="0" fontId="26" fillId="25" borderId="11" xfId="53" applyNumberFormat="1" applyFont="1" applyFill="1" applyBorder="1" applyAlignment="1">
      <alignment horizontal="center" vertical="center" wrapText="1"/>
      <protection/>
    </xf>
    <xf numFmtId="172" fontId="26" fillId="25" borderId="11" xfId="53" applyNumberFormat="1" applyFont="1" applyFill="1" applyBorder="1" applyAlignment="1">
      <alignment horizontal="right" vertical="center" wrapText="1"/>
      <protection/>
    </xf>
    <xf numFmtId="174" fontId="28" fillId="29" borderId="10" xfId="53" applyNumberFormat="1" applyFont="1" applyFill="1" applyBorder="1" applyAlignment="1">
      <alignment horizontal="right" vertical="center"/>
      <protection/>
    </xf>
    <xf numFmtId="0" fontId="28" fillId="0" borderId="0" xfId="53" applyFont="1" applyFill="1" applyAlignment="1">
      <alignment horizontal="left" vertical="center" wrapText="1"/>
      <protection/>
    </xf>
    <xf numFmtId="0" fontId="28" fillId="0" borderId="0" xfId="53" applyFont="1" applyFill="1" applyAlignment="1">
      <alignment horizontal="center" vertical="center" wrapText="1"/>
      <protection/>
    </xf>
    <xf numFmtId="49" fontId="26" fillId="26" borderId="10" xfId="53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175" fontId="28" fillId="0" borderId="0" xfId="53" applyNumberFormat="1" applyFont="1" applyFill="1">
      <alignment/>
      <protection/>
    </xf>
    <xf numFmtId="0" fontId="32" fillId="31" borderId="10" xfId="0" applyFont="1" applyFill="1" applyBorder="1" applyAlignment="1">
      <alignment wrapText="1"/>
    </xf>
    <xf numFmtId="0" fontId="32" fillId="0" borderId="10" xfId="0" applyFont="1" applyBorder="1" applyAlignment="1">
      <alignment horizontal="left" wrapText="1" indent="2"/>
    </xf>
    <xf numFmtId="0" fontId="32" fillId="0" borderId="10" xfId="0" applyFont="1" applyBorder="1" applyAlignment="1">
      <alignment wrapText="1"/>
    </xf>
    <xf numFmtId="0" fontId="32" fillId="0" borderId="0" xfId="0" applyFont="1" applyAlignment="1">
      <alignment horizontal="justify" wrapText="1"/>
    </xf>
    <xf numFmtId="0" fontId="26" fillId="0" borderId="0" xfId="53" applyFont="1" applyFill="1" applyBorder="1" applyAlignment="1">
      <alignment horizontal="right" vertical="center" wrapText="1"/>
      <protection/>
    </xf>
    <xf numFmtId="0" fontId="26" fillId="0" borderId="0" xfId="0" applyFont="1" applyBorder="1" applyAlignment="1">
      <alignment horizontal="right" vertical="center" wrapText="1"/>
    </xf>
    <xf numFmtId="0" fontId="28" fillId="22" borderId="14" xfId="53" applyFont="1" applyFill="1" applyBorder="1" applyAlignment="1">
      <alignment horizontal="left" vertical="center" wrapText="1"/>
      <protection/>
    </xf>
    <xf numFmtId="0" fontId="28" fillId="22" borderId="15" xfId="53" applyFont="1" applyFill="1" applyBorder="1" applyAlignment="1">
      <alignment horizontal="left" vertical="center" wrapText="1"/>
      <protection/>
    </xf>
    <xf numFmtId="0" fontId="28" fillId="22" borderId="16" xfId="53" applyFont="1" applyFill="1" applyBorder="1" applyAlignment="1">
      <alignment horizontal="left" vertical="center" wrapText="1"/>
      <protection/>
    </xf>
    <xf numFmtId="0" fontId="28" fillId="28" borderId="14" xfId="53" applyFont="1" applyFill="1" applyBorder="1" applyAlignment="1">
      <alignment horizontal="left" vertical="center" wrapText="1"/>
      <protection/>
    </xf>
    <xf numFmtId="0" fontId="28" fillId="28" borderId="15" xfId="53" applyFont="1" applyFill="1" applyBorder="1" applyAlignment="1">
      <alignment horizontal="left" vertical="center" wrapText="1"/>
      <protection/>
    </xf>
    <xf numFmtId="0" fontId="28" fillId="28" borderId="16" xfId="53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6" fillId="0" borderId="18" xfId="53" applyFont="1" applyFill="1" applyBorder="1" applyAlignment="1">
      <alignment horizontal="right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6" fillId="0" borderId="0" xfId="53" applyFont="1" applyFill="1" applyAlignment="1">
      <alignment horizontal="right" vertical="center" wrapText="1"/>
      <protection/>
    </xf>
    <xf numFmtId="0" fontId="26" fillId="0" borderId="0" xfId="0" applyFont="1" applyAlignment="1">
      <alignment horizontal="right"/>
    </xf>
    <xf numFmtId="0" fontId="25" fillId="0" borderId="0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center" vertical="center"/>
      <protection/>
    </xf>
    <xf numFmtId="0" fontId="26" fillId="0" borderId="19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ысотная,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em\Desktop\&#1054;%20&#1042;\&#1054;&#1058;%20&#1050;&#1056;&#1048;&#1057;&#1058;&#1048;&#1053;&#1067;\&#1058;&#1040;&#1056;&#1048;&#1060;&#1067;%20&#1054;&#1050;&#1054;&#1053;&#1063;&#1040;&#1058;&#1045;&#1051;&#1068;&#1053;&#1067;&#1045;\&#1042;&#1099;&#1089;&#1086;&#1090;&#1085;&#1072;&#1103;,1%20+\&#1051;&#1086;&#1090;%201\&#1059;&#1089;&#1083;&#1091;&#1075;&#1080;%20(&#1088;&#1072;&#1089;&#1095;&#1077;&#1090;&#1099;)\&#1059;&#1051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\&#1101;&#1083;&#1077;&#1082;&#1090;&#1088;&#1080;&#1082;&#107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\&#1082;&#1086;&#1085;&#1089;&#1090;&#1088;&#1091;&#1082;&#1090;&#1080;&#1074;&#1085;&#1099;&#1077;%20&#1101;&#1083;&#1077;&#1084;&#1077;&#1085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em\Desktop\&#1054;%20&#1042;\&#1054;&#1058;%20&#1050;&#1056;&#1048;&#1057;&#1058;&#1048;&#1053;&#1067;\&#1058;&#1040;&#1056;&#1048;&#1060;&#1067;%20&#1054;&#1050;&#1054;&#1053;&#1063;&#1040;&#1058;&#1045;&#1051;&#1068;&#1053;&#1067;&#1045;\&#1042;&#1099;&#1089;&#1086;&#1090;&#1085;&#1072;&#1103;,1%20+\&#1051;&#1086;&#1090;%201\&#1059;&#1089;&#1083;&#1091;&#1075;&#1080;%20(&#1088;&#1072;&#1089;&#1095;&#1077;&#1090;&#1099;)\&#1044;&#104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em\Desktop\&#1054;%20&#1042;\&#1054;&#1058;%20&#1050;&#1056;&#1048;&#1057;&#1058;&#1048;&#1053;&#1067;\&#1058;&#1040;&#1056;&#1048;&#1060;&#1067;%20&#1054;&#1050;&#1054;&#1053;&#1063;&#1040;&#1058;&#1045;&#1051;&#1068;&#1053;&#1067;&#1045;\&#1042;&#1099;&#1089;&#1086;&#1090;&#1085;&#1072;&#1103;,1%20+\&#1051;&#1086;&#1090;%201\&#1059;&#1089;&#1083;&#1091;&#1075;&#1080;%20(&#1088;&#1072;&#1089;&#1095;&#1077;&#1090;&#1099;)\&#1055;&#105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83;&#1091;&#1075;&#1080;%20(&#1088;&#1072;&#1089;&#1095;&#1077;&#1090;&#1099;)\&#1056;&#1072;&#1073;&#1086;&#1090;&#1099;%20&#1080;%20&#1091;&#1089;&#1083;&#1091;&#1075;&#1080;%20&#1087;&#1086;%20&#1089;&#1086;&#1076;&#1077;&#1088;&#1078;%20&#1080;&#1085;&#1086;&#1075;&#1086;%20&#1086;&#1073;%20&#1080;&#1084;&#1091;&#1097;&#1077;&#1089;&#1090;&#1074;&#1072;%20&#1074;%20&#1052;&#1044;\&#1057;&#1086;&#1076;&#1077;&#1088;&#1078;&#1072;&#1085;&#1080;&#1077;%20&#1083;&#1077;&#1089;&#1090;&#1085;&#1080;&#1095;&#1085;&#1099;&#1093;%20&#1082;&#1083;&#1077;&#1090;&#1086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83;&#1091;&#1075;&#1080;%20(&#1088;&#1072;&#1089;&#1095;&#1077;&#1090;&#1099;)\&#1056;&#1072;&#1073;&#1086;&#1090;&#1099;%20&#1080;%20&#1091;&#1089;&#1083;&#1091;&#1075;&#1080;%20&#1087;&#1086;%20&#1089;&#1086;&#1076;&#1077;&#1088;&#1078;%20&#1080;&#1085;&#1086;&#1075;&#1086;%20&#1086;&#1073;%20&#1080;&#1084;&#1091;&#1097;&#1077;&#1089;&#1090;&#1074;&#1072;%20&#1074;%20&#1052;&#1044;\&#1057;&#1086;&#1076;&#1077;&#1088;&#1078;&#1072;&#1085;&#1080;&#1077;%20&#1079;&#1077;&#1084;&#1077;&#1083;&#1100;&#1085;&#1086;&#1075;&#1086;%20&#1091;&#1095;&#1072;&#1089;&#1090;&#1082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83;&#1091;&#1075;&#1080;%20(&#1088;&#1072;&#1089;&#1095;&#1077;&#1090;&#1099;)\&#1056;&#1072;&#1073;&#1086;&#1090;&#1099;%20&#1080;%20&#1091;&#1089;&#1083;&#1091;&#1075;&#1080;%20&#1087;&#1086;%20&#1089;&#1086;&#1076;&#1077;&#1088;&#1078;%20&#1080;&#1085;&#1086;&#1075;&#1086;%20&#1086;&#1073;%20&#1080;&#1084;&#1091;&#1097;&#1077;&#1089;&#1090;&#1074;&#1072;%20&#1074;%20&#1052;&#1044;\&#1042;&#1099;&#1074;&#1086;&#1079;%20&#1058;&#1041;&#1054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\&#1089;&#1072;&#1085;&#1090;&#1077;&#1093;&#1085;&#1080;&#1082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\&#1089;&#1072;&#1085;&#1090;&#1077;&#1093;&#1085;&#1080;&#1082;&#1072;,%20&#1074;&#1077;&#1085;&#1090;&#1080;&#1083;&#1103;&#1094;&#1080;&#1103;%20%20&#8212;%20&#1082;&#1086;&#1087;&#1080;&#110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\&#1089;&#1072;&#1085;&#1090;&#1077;&#1093;&#1085;&#1080;&#1082;&#1072;,%20&#1074;&#1077;&#1085;&#1090;&#1080;&#1083;&#1103;&#1094;&#1080;&#1103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Накл"/>
      <sheetName val="ОТ"/>
      <sheetName val="Инв"/>
      <sheetName val="Мат_лы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Общ"/>
    </sheetNames>
    <sheetDataSet>
      <sheetData sheetId="24">
        <row r="20">
          <cell r="F20">
            <v>0.9800644929170659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3">
          <cell r="I13">
            <v>1922.7425643004958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1">
          <cell r="G11">
            <v>498.1888938859977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Накл"/>
      <sheetName val="ОТ"/>
      <sheetName val="Инв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Общ"/>
    </sheetNames>
    <sheetDataSet>
      <sheetData sheetId="14">
        <row r="30">
          <cell r="F30">
            <v>12.227246395664071</v>
          </cell>
        </row>
      </sheetData>
      <sheetData sheetId="16">
        <row r="30">
          <cell r="F30">
            <v>8.007647639513333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1"/>
      <sheetName val="1,2"/>
      <sheetName val="1,3"/>
      <sheetName val="1,4"/>
      <sheetName val="1,5"/>
      <sheetName val="1,6"/>
      <sheetName val="1,7"/>
      <sheetName val="1,8"/>
      <sheetName val="1,9"/>
      <sheetName val="2,1"/>
      <sheetName val="2,2"/>
      <sheetName val="2,3"/>
      <sheetName val="2,4"/>
      <sheetName val="2,5"/>
    </sheetNames>
    <sheetDataSet>
      <sheetData sheetId="2">
        <row r="4">
          <cell r="B4">
            <v>550.6077844311377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Инв"/>
      <sheetName val="ОТ"/>
      <sheetName val="Мат_лы"/>
      <sheetName val="содержание помещений"/>
      <sheetName val="график мойки"/>
    </sheetNames>
    <sheetDataSet>
      <sheetData sheetId="4">
        <row r="18">
          <cell r="X18">
            <v>5.897467921263619</v>
          </cell>
          <cell r="Z18">
            <v>3.6677142623478995</v>
          </cell>
          <cell r="AB18">
            <v>1.0932002476321792</v>
          </cell>
          <cell r="AD18">
            <v>2.310595338698517</v>
          </cell>
          <cell r="AF18">
            <v>2.554412750889359</v>
          </cell>
          <cell r="AH18">
            <v>2.94</v>
          </cell>
          <cell r="AI18">
            <v>5.55</v>
          </cell>
        </row>
        <row r="19">
          <cell r="P19">
            <v>7436.099999999999</v>
          </cell>
        </row>
        <row r="29">
          <cell r="P29">
            <v>8.257967156675752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Инв"/>
      <sheetName val="ОТ"/>
      <sheetName val="содержание прид терр"/>
      <sheetName val="11"/>
      <sheetName val="13"/>
      <sheetName val="9"/>
      <sheetName val="2"/>
      <sheetName val="3"/>
      <sheetName val="12"/>
      <sheetName val="10"/>
      <sheetName val="7"/>
      <sheetName val="19"/>
      <sheetName val="1"/>
      <sheetName val="4"/>
      <sheetName val="5"/>
      <sheetName val="6"/>
      <sheetName val="8"/>
      <sheetName val="14"/>
      <sheetName val="15"/>
      <sheetName val="16"/>
      <sheetName val="17"/>
      <sheetName val="18"/>
      <sheetName val="Общ"/>
    </sheetNames>
    <sheetDataSet>
      <sheetData sheetId="3">
        <row r="25">
          <cell r="G25">
            <v>50.63987430442792</v>
          </cell>
          <cell r="I25">
            <v>5.777225096702338</v>
          </cell>
          <cell r="K25">
            <v>36.66041604574077</v>
          </cell>
          <cell r="M25">
            <v>5.898475499966463</v>
          </cell>
          <cell r="O25">
            <v>1.189455900711946</v>
          </cell>
          <cell r="Q25">
            <v>25.676555985343732</v>
          </cell>
          <cell r="S25">
            <v>16.689761390473425</v>
          </cell>
          <cell r="U25">
            <v>0.8558851995114577</v>
          </cell>
          <cell r="W25">
            <v>16.689761390473425</v>
          </cell>
          <cell r="Y25">
            <v>10.413269927389402</v>
          </cell>
          <cell r="AA25">
            <v>1.2838277992671867</v>
          </cell>
          <cell r="AC25">
            <v>1.0624741129913946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ывоз ТБО"/>
    </sheetNames>
    <sheetDataSet>
      <sheetData sheetId="0">
        <row r="11">
          <cell r="I11">
            <v>2053.9750000000004</v>
          </cell>
        </row>
        <row r="20">
          <cell r="G20">
            <v>370.68181818181813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4">
          <cell r="O14">
            <v>747.2833408289964</v>
          </cell>
          <cell r="Q14">
            <v>373.6416704144982</v>
          </cell>
          <cell r="S14">
            <v>6725.550067460968</v>
          </cell>
          <cell r="U14">
            <v>74.72833408289964</v>
          </cell>
          <cell r="W14">
            <v>74.72833408289964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3">
          <cell r="G13">
            <v>3487.322257201983</v>
          </cell>
          <cell r="K13">
            <v>871.8305643004958</v>
          </cell>
          <cell r="M13">
            <v>1743.6611286009916</v>
          </cell>
          <cell r="O13">
            <v>1743.6611286009916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4">
          <cell r="G14">
            <v>2989.1333633159857</v>
          </cell>
          <cell r="I14">
            <v>2034.1634816579929</v>
          </cell>
          <cell r="K14">
            <v>3156.166822486989</v>
          </cell>
          <cell r="M14">
            <v>3043.2418112434952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Temp\&#1044;&#1086;&#1075;&#1086;&#1074;&#1086;&#1088;%20&#1089;&#1090;&#1088;&#1072;&#1093;&#1086;&#1074;&#1072;&#1085;&#1080;&#1103;_&#1048;&#1084;&#1091;&#1097;&#1077;&#1089;&#1090;&#1074;&#1086;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4"/>
  <sheetViews>
    <sheetView tabSelected="1" zoomScalePageLayoutView="0" workbookViewId="0" topLeftCell="A1">
      <selection activeCell="D7" sqref="D7"/>
    </sheetView>
  </sheetViews>
  <sheetFormatPr defaultColWidth="9.00390625" defaultRowHeight="12.75" outlineLevelRow="2"/>
  <cols>
    <col min="1" max="1" width="8.875" style="1" customWidth="1"/>
    <col min="2" max="2" width="130.125" style="2" customWidth="1"/>
    <col min="3" max="3" width="20.75390625" style="3" customWidth="1"/>
    <col min="4" max="4" width="23.125" style="3" customWidth="1"/>
    <col min="5" max="5" width="16.00390625" style="6" customWidth="1"/>
    <col min="6" max="6" width="14.25390625" style="7" customWidth="1"/>
    <col min="7" max="7" width="22.875" style="3" customWidth="1"/>
    <col min="8" max="8" width="37.875" style="8" customWidth="1"/>
    <col min="9" max="9" width="27.00390625" style="4" hidden="1" customWidth="1"/>
    <col min="10" max="10" width="9.75390625" style="5" hidden="1" customWidth="1"/>
    <col min="11" max="13" width="9.25390625" style="5" hidden="1" customWidth="1"/>
    <col min="14" max="14" width="10.00390625" style="5" bestFit="1" customWidth="1"/>
    <col min="15" max="16384" width="9.125" style="5" customWidth="1"/>
  </cols>
  <sheetData>
    <row r="1" spans="1:8" ht="45" customHeight="1">
      <c r="A1" s="54"/>
      <c r="B1" s="55"/>
      <c r="C1" s="56"/>
      <c r="D1" s="56"/>
      <c r="E1" s="57"/>
      <c r="F1" s="58"/>
      <c r="G1" s="56"/>
      <c r="H1" s="59" t="s">
        <v>88</v>
      </c>
    </row>
    <row r="2" spans="1:8" ht="12" customHeight="1">
      <c r="A2" s="54"/>
      <c r="B2" s="55"/>
      <c r="C2" s="56"/>
      <c r="D2" s="56"/>
      <c r="E2" s="154" t="s">
        <v>89</v>
      </c>
      <c r="F2" s="155"/>
      <c r="G2" s="155"/>
      <c r="H2" s="155"/>
    </row>
    <row r="3" spans="1:8" ht="9.75" customHeight="1">
      <c r="A3" s="54"/>
      <c r="B3" s="55"/>
      <c r="C3" s="56"/>
      <c r="D3" s="56"/>
      <c r="E3" s="155"/>
      <c r="F3" s="155"/>
      <c r="G3" s="155"/>
      <c r="H3" s="155"/>
    </row>
    <row r="4" spans="1:8" ht="9.75" customHeight="1">
      <c r="A4" s="54"/>
      <c r="B4" s="55"/>
      <c r="C4" s="56"/>
      <c r="D4" s="56"/>
      <c r="E4" s="155"/>
      <c r="F4" s="155"/>
      <c r="G4" s="155"/>
      <c r="H4" s="155"/>
    </row>
    <row r="5" spans="1:8" ht="9.75" customHeight="1">
      <c r="A5" s="54"/>
      <c r="B5" s="55"/>
      <c r="C5" s="56"/>
      <c r="D5" s="56"/>
      <c r="E5" s="155"/>
      <c r="F5" s="155"/>
      <c r="G5" s="155"/>
      <c r="H5" s="155"/>
    </row>
    <row r="6" spans="1:8" ht="9.75" customHeight="1">
      <c r="A6" s="54"/>
      <c r="B6" s="55"/>
      <c r="C6" s="56"/>
      <c r="D6" s="56"/>
      <c r="E6" s="155"/>
      <c r="F6" s="155"/>
      <c r="G6" s="155"/>
      <c r="H6" s="155"/>
    </row>
    <row r="7" spans="1:8" ht="140.25" customHeight="1">
      <c r="A7" s="54"/>
      <c r="B7" s="55"/>
      <c r="C7" s="56"/>
      <c r="D7" s="56"/>
      <c r="E7" s="155"/>
      <c r="F7" s="155"/>
      <c r="G7" s="155"/>
      <c r="H7" s="155"/>
    </row>
    <row r="8" spans="1:8" ht="28.5" customHeight="1">
      <c r="A8" s="54"/>
      <c r="B8" s="55"/>
      <c r="C8" s="56"/>
      <c r="D8" s="56"/>
      <c r="E8" s="57"/>
      <c r="F8" s="58"/>
      <c r="G8" s="56"/>
      <c r="H8" s="60"/>
    </row>
    <row r="9" spans="1:8" ht="31.5" customHeight="1">
      <c r="A9" s="156" t="s">
        <v>87</v>
      </c>
      <c r="B9" s="156"/>
      <c r="C9" s="156"/>
      <c r="D9" s="156"/>
      <c r="E9" s="156"/>
      <c r="F9" s="156"/>
      <c r="G9" s="156"/>
      <c r="H9" s="156"/>
    </row>
    <row r="10" spans="1:8" ht="16.5" customHeight="1" thickBot="1">
      <c r="A10" s="157"/>
      <c r="B10" s="158"/>
      <c r="C10" s="158"/>
      <c r="D10" s="158"/>
      <c r="E10" s="158"/>
      <c r="F10" s="158"/>
      <c r="G10" s="158"/>
      <c r="H10" s="158"/>
    </row>
    <row r="11" spans="1:9" s="3" customFormat="1" ht="60" customHeight="1">
      <c r="A11" s="133"/>
      <c r="B11" s="61" t="s">
        <v>1</v>
      </c>
      <c r="C11" s="61" t="s">
        <v>2</v>
      </c>
      <c r="D11" s="61" t="s">
        <v>3</v>
      </c>
      <c r="E11" s="62" t="s">
        <v>4</v>
      </c>
      <c r="F11" s="63" t="s">
        <v>5</v>
      </c>
      <c r="G11" s="61" t="s">
        <v>6</v>
      </c>
      <c r="H11" s="125" t="s">
        <v>7</v>
      </c>
      <c r="I11" s="9"/>
    </row>
    <row r="12" spans="1:9" s="3" customFormat="1" ht="37.5" customHeight="1">
      <c r="A12" s="64"/>
      <c r="B12" s="65" t="s">
        <v>8</v>
      </c>
      <c r="C12" s="66"/>
      <c r="D12" s="67" t="s">
        <v>9</v>
      </c>
      <c r="E12" s="68"/>
      <c r="F12" s="69"/>
      <c r="G12" s="66"/>
      <c r="H12" s="70">
        <v>50378.7</v>
      </c>
      <c r="I12" s="10"/>
    </row>
    <row r="13" spans="1:9" s="3" customFormat="1" ht="33" customHeight="1">
      <c r="A13" s="64" t="s">
        <v>10</v>
      </c>
      <c r="B13" s="126" t="s">
        <v>76</v>
      </c>
      <c r="C13" s="71"/>
      <c r="D13" s="71"/>
      <c r="E13" s="71"/>
      <c r="F13" s="71"/>
      <c r="G13" s="72"/>
      <c r="H13" s="73">
        <f>H14</f>
        <v>0.01648146584058996</v>
      </c>
      <c r="I13" s="10">
        <f>I14</f>
        <v>0.0207</v>
      </c>
    </row>
    <row r="14" spans="1:9" s="3" customFormat="1" ht="75" customHeight="1">
      <c r="A14" s="64"/>
      <c r="B14" s="74" t="s">
        <v>11</v>
      </c>
      <c r="C14" s="75">
        <v>2</v>
      </c>
      <c r="D14" s="75" t="s">
        <v>12</v>
      </c>
      <c r="E14" s="76">
        <f>'[11]работы'!$G$11</f>
        <v>498.1888938859977</v>
      </c>
      <c r="F14" s="77">
        <v>10</v>
      </c>
      <c r="G14" s="78">
        <f>C14*E14*F14</f>
        <v>9963.777877719953</v>
      </c>
      <c r="H14" s="79">
        <f>G14/12/H12</f>
        <v>0.01648146584058996</v>
      </c>
      <c r="I14" s="10">
        <v>0.0207</v>
      </c>
    </row>
    <row r="15" spans="1:9" s="3" customFormat="1" ht="46.5" customHeight="1">
      <c r="A15" s="64" t="s">
        <v>79</v>
      </c>
      <c r="B15" s="146" t="s">
        <v>65</v>
      </c>
      <c r="C15" s="147"/>
      <c r="D15" s="147"/>
      <c r="E15" s="147"/>
      <c r="F15" s="147"/>
      <c r="G15" s="148"/>
      <c r="H15" s="73">
        <f>H16+H19+H27+H33</f>
        <v>2.7256441743660806</v>
      </c>
      <c r="I15" s="10"/>
    </row>
    <row r="16" spans="1:9" s="3" customFormat="1" ht="28.5" customHeight="1">
      <c r="A16" s="64" t="s">
        <v>80</v>
      </c>
      <c r="B16" s="80" t="s">
        <v>61</v>
      </c>
      <c r="C16" s="81"/>
      <c r="D16" s="81"/>
      <c r="E16" s="81"/>
      <c r="F16" s="81"/>
      <c r="G16" s="82"/>
      <c r="H16" s="83">
        <f>SUM(H17:H18)</f>
        <v>0.017305539132619455</v>
      </c>
      <c r="I16" s="10"/>
    </row>
    <row r="17" spans="1:9" s="3" customFormat="1" ht="34.5" customHeight="1">
      <c r="A17" s="64"/>
      <c r="B17" s="74" t="s">
        <v>62</v>
      </c>
      <c r="C17" s="84">
        <v>12</v>
      </c>
      <c r="D17" s="84" t="s">
        <v>12</v>
      </c>
      <c r="E17" s="85">
        <f>'[7]работы'!$U$14</f>
        <v>74.72833408289964</v>
      </c>
      <c r="F17" s="77">
        <v>10</v>
      </c>
      <c r="G17" s="78">
        <f>C17*E17*F17</f>
        <v>8967.400089947956</v>
      </c>
      <c r="H17" s="79">
        <f>G17/$H$12/12</f>
        <v>0.014833319256530962</v>
      </c>
      <c r="I17" s="10"/>
    </row>
    <row r="18" spans="1:9" s="3" customFormat="1" ht="36" customHeight="1">
      <c r="A18" s="64"/>
      <c r="B18" s="86" t="s">
        <v>63</v>
      </c>
      <c r="C18" s="84">
        <v>2</v>
      </c>
      <c r="D18" s="84" t="s">
        <v>12</v>
      </c>
      <c r="E18" s="87">
        <f>'[7]работы'!$W$14</f>
        <v>74.72833408289964</v>
      </c>
      <c r="F18" s="88">
        <v>10</v>
      </c>
      <c r="G18" s="78">
        <f>C18*E18*F18</f>
        <v>1494.5666816579928</v>
      </c>
      <c r="H18" s="79">
        <f>G18/$H$12/12</f>
        <v>0.002472219876088494</v>
      </c>
      <c r="I18" s="10"/>
    </row>
    <row r="19" spans="1:13" ht="47.25" customHeight="1">
      <c r="A19" s="64" t="s">
        <v>81</v>
      </c>
      <c r="B19" s="143" t="s">
        <v>54</v>
      </c>
      <c r="C19" s="144"/>
      <c r="D19" s="144"/>
      <c r="E19" s="144"/>
      <c r="F19" s="144"/>
      <c r="G19" s="145"/>
      <c r="H19" s="83">
        <f>SUM(H20:H26)</f>
        <v>0.4495400678411004</v>
      </c>
      <c r="I19" s="12" t="e">
        <f>#REF!+#REF!+#REF!+#REF!</f>
        <v>#REF!</v>
      </c>
      <c r="J19" s="12"/>
      <c r="K19" s="12"/>
      <c r="L19" s="12"/>
      <c r="M19" s="12"/>
    </row>
    <row r="20" spans="1:9" ht="88.5" customHeight="1">
      <c r="A20" s="64"/>
      <c r="B20" s="86" t="s">
        <v>55</v>
      </c>
      <c r="C20" s="84">
        <v>2</v>
      </c>
      <c r="D20" s="84" t="s">
        <v>12</v>
      </c>
      <c r="E20" s="89">
        <f>'[9]работы'!$G$14</f>
        <v>2989.1333633159857</v>
      </c>
      <c r="F20" s="84">
        <v>10</v>
      </c>
      <c r="G20" s="78">
        <f>C20*E20*F20</f>
        <v>59782.66726631971</v>
      </c>
      <c r="H20" s="79">
        <f>G20/$H$12/12</f>
        <v>0.09888879504353976</v>
      </c>
      <c r="I20" s="13"/>
    </row>
    <row r="21" spans="1:10" ht="60" customHeight="1" outlineLevel="1">
      <c r="A21" s="90"/>
      <c r="B21" s="74" t="s">
        <v>59</v>
      </c>
      <c r="C21" s="84">
        <v>1</v>
      </c>
      <c r="D21" s="84" t="s">
        <v>12</v>
      </c>
      <c r="E21" s="89">
        <f>'[9]работы'!$I$14</f>
        <v>2034.1634816579929</v>
      </c>
      <c r="F21" s="84">
        <v>10</v>
      </c>
      <c r="G21" s="78">
        <f aca="true" t="shared" si="0" ref="G21:G32">C21*E21*F21</f>
        <v>20341.634816579928</v>
      </c>
      <c r="H21" s="79">
        <f aca="true" t="shared" si="1" ref="H21:H36">G21/$H$12/12</f>
        <v>0.03364787568387025</v>
      </c>
      <c r="I21" s="14"/>
      <c r="J21" s="15"/>
    </row>
    <row r="22" spans="1:10" ht="32.25" customHeight="1" outlineLevel="1">
      <c r="A22" s="90"/>
      <c r="B22" s="91" t="s">
        <v>13</v>
      </c>
      <c r="C22" s="84">
        <v>1</v>
      </c>
      <c r="D22" s="84" t="s">
        <v>12</v>
      </c>
      <c r="E22" s="89">
        <f>'[9]работы'!$K$14</f>
        <v>3156.166822486989</v>
      </c>
      <c r="F22" s="84">
        <v>10</v>
      </c>
      <c r="G22" s="78">
        <f t="shared" si="0"/>
        <v>31561.668224869893</v>
      </c>
      <c r="H22" s="79">
        <f t="shared" si="1"/>
        <v>0.052207361816385855</v>
      </c>
      <c r="I22" s="14"/>
      <c r="J22" s="15"/>
    </row>
    <row r="23" spans="1:10" s="18" customFormat="1" ht="64.5" customHeight="1" outlineLevel="1">
      <c r="A23" s="92"/>
      <c r="B23" s="91" t="s">
        <v>56</v>
      </c>
      <c r="C23" s="84">
        <v>1</v>
      </c>
      <c r="D23" s="84" t="s">
        <v>14</v>
      </c>
      <c r="E23" s="89">
        <f>'[9]работы'!$M$14</f>
        <v>3043.2418112434952</v>
      </c>
      <c r="F23" s="84">
        <v>3</v>
      </c>
      <c r="G23" s="78">
        <f t="shared" si="0"/>
        <v>9129.725433730486</v>
      </c>
      <c r="H23" s="79">
        <f t="shared" si="1"/>
        <v>0.015101827812366611</v>
      </c>
      <c r="I23" s="16"/>
      <c r="J23" s="17"/>
    </row>
    <row r="24" spans="1:10" ht="42.75" customHeight="1" outlineLevel="1">
      <c r="A24" s="90"/>
      <c r="B24" s="91" t="s">
        <v>57</v>
      </c>
      <c r="C24" s="84">
        <v>1</v>
      </c>
      <c r="D24" s="84" t="s">
        <v>12</v>
      </c>
      <c r="E24" s="89">
        <f>'[7]работы'!$O$14</f>
        <v>747.2833408289964</v>
      </c>
      <c r="F24" s="84">
        <v>10</v>
      </c>
      <c r="G24" s="78">
        <f t="shared" si="0"/>
        <v>7472.833408289964</v>
      </c>
      <c r="H24" s="79">
        <f t="shared" si="1"/>
        <v>0.01236109938044247</v>
      </c>
      <c r="I24" s="14"/>
      <c r="J24" s="15"/>
    </row>
    <row r="25" spans="1:10" s="18" customFormat="1" ht="37.5" customHeight="1" outlineLevel="1">
      <c r="A25" s="93"/>
      <c r="B25" s="94" t="s">
        <v>58</v>
      </c>
      <c r="C25" s="95">
        <v>12</v>
      </c>
      <c r="D25" s="95" t="s">
        <v>60</v>
      </c>
      <c r="E25" s="96">
        <f>'[7]работы'!$Q$14</f>
        <v>373.6416704144982</v>
      </c>
      <c r="F25" s="95">
        <v>17</v>
      </c>
      <c r="G25" s="97">
        <f t="shared" si="0"/>
        <v>76222.90076455765</v>
      </c>
      <c r="H25" s="98">
        <f t="shared" si="1"/>
        <v>0.1260832136805132</v>
      </c>
      <c r="I25" s="19"/>
      <c r="J25" s="20"/>
    </row>
    <row r="26" spans="1:10" s="23" customFormat="1" ht="28.5" customHeight="1" outlineLevel="1">
      <c r="A26" s="64"/>
      <c r="B26" s="91" t="s">
        <v>15</v>
      </c>
      <c r="C26" s="84">
        <v>1</v>
      </c>
      <c r="D26" s="84" t="s">
        <v>12</v>
      </c>
      <c r="E26" s="89">
        <f>'[7]работы'!$S$14</f>
        <v>6725.550067460968</v>
      </c>
      <c r="F26" s="95">
        <v>10</v>
      </c>
      <c r="G26" s="78">
        <f t="shared" si="0"/>
        <v>67255.50067460968</v>
      </c>
      <c r="H26" s="79">
        <f t="shared" si="1"/>
        <v>0.11124989442398224</v>
      </c>
      <c r="I26" s="21">
        <v>0.474</v>
      </c>
      <c r="J26" s="22">
        <f>'[3]1,3'!$B$4</f>
        <v>550.6077844311377</v>
      </c>
    </row>
    <row r="27" spans="1:10" s="23" customFormat="1" ht="27.75" customHeight="1" outlineLevel="1">
      <c r="A27" s="64" t="s">
        <v>82</v>
      </c>
      <c r="B27" s="143" t="s">
        <v>64</v>
      </c>
      <c r="C27" s="144"/>
      <c r="D27" s="144"/>
      <c r="E27" s="144"/>
      <c r="F27" s="144"/>
      <c r="G27" s="145"/>
      <c r="H27" s="83">
        <f>SUM(H28:H32)</f>
        <v>0.2510863133379027</v>
      </c>
      <c r="I27" s="21"/>
      <c r="J27" s="22"/>
    </row>
    <row r="28" spans="1:10" s="26" customFormat="1" ht="25.5" customHeight="1" outlineLevel="1">
      <c r="A28" s="64"/>
      <c r="B28" s="91" t="s">
        <v>66</v>
      </c>
      <c r="C28" s="84">
        <v>2</v>
      </c>
      <c r="D28" s="84" t="s">
        <v>12</v>
      </c>
      <c r="E28" s="89">
        <f>'[8]работы'!$G$13</f>
        <v>3487.322257201983</v>
      </c>
      <c r="F28" s="95">
        <v>10</v>
      </c>
      <c r="G28" s="78">
        <f t="shared" si="0"/>
        <v>69746.44514403967</v>
      </c>
      <c r="H28" s="79">
        <f t="shared" si="1"/>
        <v>0.11537026088412972</v>
      </c>
      <c r="I28" s="24"/>
      <c r="J28" s="25"/>
    </row>
    <row r="29" spans="1:10" s="26" customFormat="1" ht="32.25" customHeight="1" outlineLevel="1">
      <c r="A29" s="64"/>
      <c r="B29" s="91" t="s">
        <v>67</v>
      </c>
      <c r="C29" s="84">
        <v>2</v>
      </c>
      <c r="D29" s="84" t="s">
        <v>12</v>
      </c>
      <c r="E29" s="96">
        <f>'[10]работы'!$I$13</f>
        <v>1922.7425643004958</v>
      </c>
      <c r="F29" s="95">
        <v>10</v>
      </c>
      <c r="G29" s="78">
        <f t="shared" si="0"/>
        <v>38454.851286009914</v>
      </c>
      <c r="H29" s="79">
        <f t="shared" si="1"/>
        <v>0.0636096394011919</v>
      </c>
      <c r="I29" s="24"/>
      <c r="J29" s="25"/>
    </row>
    <row r="30" spans="1:10" s="26" customFormat="1" ht="32.25" customHeight="1" outlineLevel="1">
      <c r="A30" s="64"/>
      <c r="B30" s="91" t="s">
        <v>68</v>
      </c>
      <c r="C30" s="84">
        <v>1</v>
      </c>
      <c r="D30" s="84" t="s">
        <v>12</v>
      </c>
      <c r="E30" s="89">
        <f>'[8]работы'!$K$13</f>
        <v>871.8305643004958</v>
      </c>
      <c r="F30" s="95">
        <v>10</v>
      </c>
      <c r="G30" s="78">
        <f t="shared" si="0"/>
        <v>8718.305643004958</v>
      </c>
      <c r="H30" s="79">
        <f t="shared" si="1"/>
        <v>0.014421282610516215</v>
      </c>
      <c r="I30" s="24"/>
      <c r="J30" s="25"/>
    </row>
    <row r="31" spans="1:10" s="26" customFormat="1" ht="19.5" customHeight="1" outlineLevel="1">
      <c r="A31" s="64"/>
      <c r="B31" s="91" t="s">
        <v>69</v>
      </c>
      <c r="C31" s="84">
        <v>1</v>
      </c>
      <c r="D31" s="84" t="s">
        <v>12</v>
      </c>
      <c r="E31" s="89">
        <f>'[8]работы'!$M$13</f>
        <v>1743.6611286009916</v>
      </c>
      <c r="F31" s="95">
        <v>10</v>
      </c>
      <c r="G31" s="78">
        <f t="shared" si="0"/>
        <v>17436.611286009917</v>
      </c>
      <c r="H31" s="79">
        <f t="shared" si="1"/>
        <v>0.02884256522103243</v>
      </c>
      <c r="I31" s="24"/>
      <c r="J31" s="25"/>
    </row>
    <row r="32" spans="1:10" s="26" customFormat="1" ht="26.25" customHeight="1" outlineLevel="1">
      <c r="A32" s="64"/>
      <c r="B32" s="91" t="s">
        <v>70</v>
      </c>
      <c r="C32" s="84">
        <v>1</v>
      </c>
      <c r="D32" s="84" t="s">
        <v>12</v>
      </c>
      <c r="E32" s="89">
        <f>'[8]работы'!$O$13</f>
        <v>1743.6611286009916</v>
      </c>
      <c r="F32" s="95">
        <v>10</v>
      </c>
      <c r="G32" s="78">
        <f t="shared" si="0"/>
        <v>17436.611286009917</v>
      </c>
      <c r="H32" s="79">
        <f t="shared" si="1"/>
        <v>0.02884256522103243</v>
      </c>
      <c r="I32" s="24"/>
      <c r="J32" s="25"/>
    </row>
    <row r="33" spans="1:10" s="23" customFormat="1" ht="25.5" customHeight="1" outlineLevel="1">
      <c r="A33" s="99" t="s">
        <v>83</v>
      </c>
      <c r="B33" s="143" t="s">
        <v>32</v>
      </c>
      <c r="C33" s="144"/>
      <c r="D33" s="144"/>
      <c r="E33" s="144"/>
      <c r="F33" s="144"/>
      <c r="G33" s="145"/>
      <c r="H33" s="83">
        <f>SUM(H34:H36)</f>
        <v>2.007712254054458</v>
      </c>
      <c r="I33" s="21"/>
      <c r="J33" s="22"/>
    </row>
    <row r="34" spans="1:10" s="26" customFormat="1" ht="19.5" customHeight="1" outlineLevel="1">
      <c r="A34" s="99"/>
      <c r="B34" s="100" t="s">
        <v>52</v>
      </c>
      <c r="C34" s="75">
        <v>12</v>
      </c>
      <c r="D34" s="75" t="s">
        <v>33</v>
      </c>
      <c r="E34" s="76">
        <v>4730</v>
      </c>
      <c r="F34" s="77">
        <v>20</v>
      </c>
      <c r="G34" s="78">
        <f>C34*E34*F34</f>
        <v>1135200</v>
      </c>
      <c r="H34" s="79">
        <f t="shared" si="1"/>
        <v>1.877777711612249</v>
      </c>
      <c r="I34" s="24"/>
      <c r="J34" s="25"/>
    </row>
    <row r="35" spans="1:10" s="26" customFormat="1" ht="19.5" customHeight="1" outlineLevel="1">
      <c r="A35" s="99"/>
      <c r="B35" s="100" t="s">
        <v>34</v>
      </c>
      <c r="C35" s="75">
        <v>1</v>
      </c>
      <c r="D35" s="75" t="s">
        <v>33</v>
      </c>
      <c r="E35" s="76">
        <v>729.47</v>
      </c>
      <c r="F35" s="77">
        <v>20</v>
      </c>
      <c r="G35" s="78">
        <f>C35*E35*F35</f>
        <v>14589.400000000001</v>
      </c>
      <c r="H35" s="79">
        <f t="shared" si="1"/>
        <v>0.024132884201722823</v>
      </c>
      <c r="I35" s="24"/>
      <c r="J35" s="25"/>
    </row>
    <row r="36" spans="1:10" s="26" customFormat="1" ht="19.5" customHeight="1" outlineLevel="1">
      <c r="A36" s="99"/>
      <c r="B36" s="100" t="s">
        <v>35</v>
      </c>
      <c r="C36" s="75">
        <v>1</v>
      </c>
      <c r="D36" s="75" t="s">
        <v>33</v>
      </c>
      <c r="E36" s="76">
        <v>3198.09</v>
      </c>
      <c r="F36" s="77">
        <v>20</v>
      </c>
      <c r="G36" s="78">
        <f>C36*E36*F36</f>
        <v>63961.8</v>
      </c>
      <c r="H36" s="79">
        <f t="shared" si="1"/>
        <v>0.10580165824048655</v>
      </c>
      <c r="I36" s="24"/>
      <c r="J36" s="25"/>
    </row>
    <row r="37" spans="1:10" ht="29.25" customHeight="1" outlineLevel="1">
      <c r="A37" s="64" t="s">
        <v>16</v>
      </c>
      <c r="B37" s="146" t="s">
        <v>71</v>
      </c>
      <c r="C37" s="147"/>
      <c r="D37" s="147"/>
      <c r="E37" s="147"/>
      <c r="F37" s="147"/>
      <c r="G37" s="148"/>
      <c r="H37" s="73">
        <f>H38+H48+H63+H67+H65</f>
        <v>29.867111108923453</v>
      </c>
      <c r="I37" s="27" t="e">
        <f>I38+I48+I63</f>
        <v>#REF!</v>
      </c>
      <c r="J37" s="15"/>
    </row>
    <row r="38" spans="1:10" ht="38.25" customHeight="1" outlineLevel="1">
      <c r="A38" s="64" t="s">
        <v>17</v>
      </c>
      <c r="B38" s="143" t="s">
        <v>36</v>
      </c>
      <c r="C38" s="144"/>
      <c r="D38" s="144"/>
      <c r="E38" s="144"/>
      <c r="F38" s="144"/>
      <c r="G38" s="145"/>
      <c r="H38" s="83">
        <f>SUM(H39:H47)</f>
        <v>7.110297450569928</v>
      </c>
      <c r="I38" s="28">
        <f>SUM(I39:I47)</f>
        <v>1.6312455438508737</v>
      </c>
      <c r="J38" s="15"/>
    </row>
    <row r="39" spans="1:10" s="31" customFormat="1" ht="19.5" customHeight="1" outlineLevel="1">
      <c r="A39" s="64"/>
      <c r="B39" s="74" t="s">
        <v>18</v>
      </c>
      <c r="C39" s="75">
        <v>52</v>
      </c>
      <c r="D39" s="75" t="s">
        <v>9</v>
      </c>
      <c r="E39" s="76">
        <f>'[4]содержание помещений'!$P$29</f>
        <v>8.257967156675752</v>
      </c>
      <c r="F39" s="89">
        <f>'[4]содержание помещений'!$P$19</f>
        <v>7436.099999999999</v>
      </c>
      <c r="G39" s="78">
        <f aca="true" t="shared" si="2" ref="G39:G47">C39*E39*F39</f>
        <v>3193167.617835341</v>
      </c>
      <c r="H39" s="79">
        <f>G39/12/H12</f>
        <v>5.281940611533812</v>
      </c>
      <c r="I39" s="29">
        <v>0.9634</v>
      </c>
      <c r="J39" s="30"/>
    </row>
    <row r="40" spans="1:10" ht="27" customHeight="1" outlineLevel="1">
      <c r="A40" s="64"/>
      <c r="B40" s="74" t="s">
        <v>37</v>
      </c>
      <c r="C40" s="75">
        <v>24</v>
      </c>
      <c r="D40" s="75" t="s">
        <v>9</v>
      </c>
      <c r="E40" s="76">
        <f>'[4]содержание помещений'!$X$18</f>
        <v>5.897467921263619</v>
      </c>
      <c r="F40" s="89">
        <f>F39</f>
        <v>7436.099999999999</v>
      </c>
      <c r="G40" s="78">
        <f t="shared" si="2"/>
        <v>1052499.8690234015</v>
      </c>
      <c r="H40" s="79">
        <f>G40/12/H12</f>
        <v>1.7409802638539065</v>
      </c>
      <c r="I40" s="4">
        <v>0.4682</v>
      </c>
      <c r="J40" s="22">
        <f>'[1]20'!$F$20</f>
        <v>0.9800644929170659</v>
      </c>
    </row>
    <row r="41" spans="1:10" ht="26.25" customHeight="1" outlineLevel="1">
      <c r="A41" s="64"/>
      <c r="B41" s="74" t="s">
        <v>38</v>
      </c>
      <c r="C41" s="75">
        <v>3</v>
      </c>
      <c r="D41" s="75" t="s">
        <v>9</v>
      </c>
      <c r="E41" s="76">
        <f>'[4]содержание помещений'!$Z$18</f>
        <v>3.6677142623478995</v>
      </c>
      <c r="F41" s="89">
        <v>1407</v>
      </c>
      <c r="G41" s="78">
        <f t="shared" si="2"/>
        <v>15481.421901370484</v>
      </c>
      <c r="H41" s="79">
        <f>G41/12/H12</f>
        <v>0.02560841172521073</v>
      </c>
      <c r="I41" s="4">
        <v>0.0377</v>
      </c>
      <c r="J41" s="22"/>
    </row>
    <row r="42" spans="1:10" ht="22.5" customHeight="1" outlineLevel="1">
      <c r="A42" s="64"/>
      <c r="B42" s="74" t="s">
        <v>39</v>
      </c>
      <c r="C42" s="75">
        <v>52</v>
      </c>
      <c r="D42" s="75" t="s">
        <v>9</v>
      </c>
      <c r="E42" s="76">
        <f>'[4]содержание помещений'!$AB$18</f>
        <v>1.0932002476321792</v>
      </c>
      <c r="F42" s="89">
        <v>45</v>
      </c>
      <c r="G42" s="78">
        <f t="shared" si="2"/>
        <v>2558.088579459299</v>
      </c>
      <c r="H42" s="79">
        <f>G42/12/H12</f>
        <v>0.004231432099047314</v>
      </c>
      <c r="I42" s="4">
        <v>0.0377</v>
      </c>
      <c r="J42" s="22"/>
    </row>
    <row r="43" spans="1:10" ht="22.5" customHeight="1" outlineLevel="1">
      <c r="A43" s="64"/>
      <c r="B43" s="74" t="s">
        <v>40</v>
      </c>
      <c r="C43" s="75">
        <v>24</v>
      </c>
      <c r="D43" s="75" t="s">
        <v>9</v>
      </c>
      <c r="E43" s="76">
        <f>'[4]содержание помещений'!$AD$18</f>
        <v>2.310595338698517</v>
      </c>
      <c r="F43" s="89">
        <v>45</v>
      </c>
      <c r="G43" s="78">
        <f t="shared" si="2"/>
        <v>2495.4429657943983</v>
      </c>
      <c r="H43" s="79">
        <f>G43/12/H12</f>
        <v>0.004127807594933306</v>
      </c>
      <c r="I43" s="4">
        <v>0.0377</v>
      </c>
      <c r="J43" s="22"/>
    </row>
    <row r="44" spans="1:10" ht="18.75" outlineLevel="1">
      <c r="A44" s="64"/>
      <c r="B44" s="74" t="s">
        <v>31</v>
      </c>
      <c r="C44" s="75">
        <v>24</v>
      </c>
      <c r="D44" s="75" t="s">
        <v>9</v>
      </c>
      <c r="E44" s="76">
        <f>'[4]содержание помещений'!$AF$18</f>
        <v>2.554412750889359</v>
      </c>
      <c r="F44" s="89">
        <f>F42</f>
        <v>45</v>
      </c>
      <c r="G44" s="78">
        <f t="shared" si="2"/>
        <v>2758.7657709605073</v>
      </c>
      <c r="H44" s="79">
        <f>G44/12/H12</f>
        <v>0.00456337991214625</v>
      </c>
      <c r="I44" s="4">
        <v>0.0377</v>
      </c>
      <c r="J44" s="22"/>
    </row>
    <row r="45" spans="1:9" s="33" customFormat="1" ht="24" customHeight="1" outlineLevel="1">
      <c r="A45" s="101"/>
      <c r="B45" s="74" t="s">
        <v>19</v>
      </c>
      <c r="C45" s="75">
        <v>1</v>
      </c>
      <c r="D45" s="75" t="s">
        <v>20</v>
      </c>
      <c r="E45" s="76">
        <f>'[4]содержание помещений'!$AH$18</f>
        <v>2.94</v>
      </c>
      <c r="F45" s="89">
        <v>2570</v>
      </c>
      <c r="G45" s="78">
        <f t="shared" si="2"/>
        <v>7555.8</v>
      </c>
      <c r="H45" s="79">
        <f>G45/12/H12</f>
        <v>0.012498337591085122</v>
      </c>
      <c r="I45" s="32">
        <f>H45</f>
        <v>0.012498337591085122</v>
      </c>
    </row>
    <row r="46" spans="1:9" s="33" customFormat="1" ht="22.5" customHeight="1" outlineLevel="1">
      <c r="A46" s="101"/>
      <c r="B46" s="74" t="s">
        <v>21</v>
      </c>
      <c r="C46" s="75">
        <v>1</v>
      </c>
      <c r="D46" s="75" t="s">
        <v>20</v>
      </c>
      <c r="E46" s="76">
        <f>'[4]содержание помещений'!$AI$18</f>
        <v>5.55</v>
      </c>
      <c r="F46" s="89">
        <v>2570</v>
      </c>
      <c r="G46" s="78">
        <f t="shared" si="2"/>
        <v>14263.5</v>
      </c>
      <c r="H46" s="79">
        <f>G46/12/H12</f>
        <v>0.023593800554599465</v>
      </c>
      <c r="I46" s="32">
        <f>H46</f>
        <v>0.023593800554599465</v>
      </c>
    </row>
    <row r="47" spans="1:9" s="33" customFormat="1" ht="22.5" customHeight="1" outlineLevel="1">
      <c r="A47" s="99"/>
      <c r="B47" s="74" t="s">
        <v>22</v>
      </c>
      <c r="C47" s="75">
        <v>1</v>
      </c>
      <c r="D47" s="75" t="s">
        <v>20</v>
      </c>
      <c r="E47" s="76">
        <v>3</v>
      </c>
      <c r="F47" s="89">
        <v>2570</v>
      </c>
      <c r="G47" s="78">
        <f t="shared" si="2"/>
        <v>7710</v>
      </c>
      <c r="H47" s="79">
        <f>G47/12/H12</f>
        <v>0.0127534057051889</v>
      </c>
      <c r="I47" s="32">
        <f>H47</f>
        <v>0.0127534057051889</v>
      </c>
    </row>
    <row r="48" spans="1:9" ht="36" customHeight="1">
      <c r="A48" s="64" t="s">
        <v>23</v>
      </c>
      <c r="B48" s="143" t="s">
        <v>72</v>
      </c>
      <c r="C48" s="149"/>
      <c r="D48" s="149"/>
      <c r="E48" s="149"/>
      <c r="F48" s="149"/>
      <c r="G48" s="150"/>
      <c r="H48" s="83">
        <f>H49+H55</f>
        <v>17.625017546273085</v>
      </c>
      <c r="I48" s="34">
        <f>I49+I55</f>
        <v>1.093</v>
      </c>
    </row>
    <row r="49" spans="1:9" s="31" customFormat="1" ht="20.25" customHeight="1" outlineLevel="1">
      <c r="A49" s="64"/>
      <c r="B49" s="102" t="s">
        <v>24</v>
      </c>
      <c r="C49" s="103"/>
      <c r="D49" s="103"/>
      <c r="E49" s="104"/>
      <c r="F49" s="105"/>
      <c r="G49" s="106"/>
      <c r="H49" s="130">
        <f>SUM(H50:H54)</f>
        <v>0.8252715044671847</v>
      </c>
      <c r="I49" s="35">
        <f>SUM(I53:I54)</f>
        <v>0.6849</v>
      </c>
    </row>
    <row r="50" spans="1:9" s="31" customFormat="1" ht="22.5" customHeight="1" outlineLevel="1">
      <c r="A50" s="64"/>
      <c r="B50" s="74" t="s">
        <v>48</v>
      </c>
      <c r="C50" s="75">
        <v>52</v>
      </c>
      <c r="D50" s="75" t="s">
        <v>9</v>
      </c>
      <c r="E50" s="76">
        <f>'[5]содержание прид терр'!$U$25</f>
        <v>0.8558851995114577</v>
      </c>
      <c r="F50" s="107">
        <v>9585</v>
      </c>
      <c r="G50" s="78">
        <f aca="true" t="shared" si="3" ref="G50:G62">C50*E50*F50</f>
        <v>426590.30114050076</v>
      </c>
      <c r="H50" s="79">
        <f>G50/12/H12</f>
        <v>0.7056393230017527</v>
      </c>
      <c r="I50" s="36"/>
    </row>
    <row r="51" spans="1:9" s="31" customFormat="1" ht="18" customHeight="1" outlineLevel="1">
      <c r="A51" s="64"/>
      <c r="B51" s="74" t="s">
        <v>49</v>
      </c>
      <c r="C51" s="75">
        <v>52</v>
      </c>
      <c r="D51" s="75" t="s">
        <v>42</v>
      </c>
      <c r="E51" s="76">
        <f>'[5]содержание прид терр'!$W$25</f>
        <v>16.689761390473425</v>
      </c>
      <c r="F51" s="107">
        <v>10</v>
      </c>
      <c r="G51" s="78">
        <f t="shared" si="3"/>
        <v>8678.675923046181</v>
      </c>
      <c r="H51" s="79">
        <f>G51/12/H12</f>
        <v>0.014355729575935502</v>
      </c>
      <c r="I51" s="36"/>
    </row>
    <row r="52" spans="1:9" s="31" customFormat="1" ht="21.75" customHeight="1" outlineLevel="1">
      <c r="A52" s="64"/>
      <c r="B52" s="74" t="s">
        <v>50</v>
      </c>
      <c r="C52" s="75">
        <v>72</v>
      </c>
      <c r="D52" s="75" t="s">
        <v>9</v>
      </c>
      <c r="E52" s="76">
        <f>'[5]содержание прид терр'!$Y$25</f>
        <v>10.413269927389402</v>
      </c>
      <c r="F52" s="107">
        <f>F61</f>
        <v>32.5</v>
      </c>
      <c r="G52" s="78">
        <f t="shared" si="3"/>
        <v>24367.051630091202</v>
      </c>
      <c r="H52" s="79">
        <f>G52/12/H12</f>
        <v>0.04030647150166506</v>
      </c>
      <c r="I52" s="36"/>
    </row>
    <row r="53" spans="1:10" ht="20.25" customHeight="1" outlineLevel="2">
      <c r="A53" s="64"/>
      <c r="B53" s="74" t="s">
        <v>51</v>
      </c>
      <c r="C53" s="75">
        <v>24</v>
      </c>
      <c r="D53" s="75" t="s">
        <v>9</v>
      </c>
      <c r="E53" s="76">
        <f>'[5]содержание прид терр'!$AA$25</f>
        <v>1.2838277992671867</v>
      </c>
      <c r="F53" s="77">
        <v>1016</v>
      </c>
      <c r="G53" s="78">
        <f t="shared" si="3"/>
        <v>31304.85705733108</v>
      </c>
      <c r="H53" s="79">
        <f>G53/12/H12</f>
        <v>0.05178256064787149</v>
      </c>
      <c r="I53" s="4">
        <v>0.1836</v>
      </c>
      <c r="J53" s="22">
        <f>'[2]11'!$F$30</f>
        <v>12.227246395664071</v>
      </c>
    </row>
    <row r="54" spans="1:10" ht="23.25" customHeight="1" outlineLevel="2">
      <c r="A54" s="64"/>
      <c r="B54" s="74" t="s">
        <v>45</v>
      </c>
      <c r="C54" s="75">
        <v>52</v>
      </c>
      <c r="D54" s="75" t="s">
        <v>9</v>
      </c>
      <c r="E54" s="76">
        <f>'[5]содержание прид терр'!$AC$25</f>
        <v>1.0624741129913946</v>
      </c>
      <c r="F54" s="77">
        <v>144.3</v>
      </c>
      <c r="G54" s="78">
        <f t="shared" si="3"/>
        <v>7972.380754242229</v>
      </c>
      <c r="H54" s="79">
        <f>G54/12/H12</f>
        <v>0.013187419739959927</v>
      </c>
      <c r="I54" s="4">
        <v>0.5013</v>
      </c>
      <c r="J54" s="22">
        <f>'[2]13'!$F$30</f>
        <v>8.007647639513333</v>
      </c>
    </row>
    <row r="55" spans="1:10" ht="22.5" customHeight="1" outlineLevel="2">
      <c r="A55" s="64"/>
      <c r="B55" s="102" t="s">
        <v>25</v>
      </c>
      <c r="C55" s="108"/>
      <c r="D55" s="109"/>
      <c r="E55" s="104"/>
      <c r="F55" s="110"/>
      <c r="G55" s="106"/>
      <c r="H55" s="130">
        <f>SUM(H56:H62)</f>
        <v>16.7997460418059</v>
      </c>
      <c r="I55" s="37">
        <f>SUM(I59:I62)</f>
        <v>0.4081</v>
      </c>
      <c r="J55" s="15"/>
    </row>
    <row r="56" spans="1:10" ht="18.75" outlineLevel="2">
      <c r="A56" s="64"/>
      <c r="B56" s="74" t="s">
        <v>41</v>
      </c>
      <c r="C56" s="75">
        <v>13</v>
      </c>
      <c r="D56" s="75" t="s">
        <v>42</v>
      </c>
      <c r="E56" s="76">
        <f>'[5]содержание прид терр'!$G$25</f>
        <v>50.63987430442792</v>
      </c>
      <c r="F56" s="77">
        <v>3</v>
      </c>
      <c r="G56" s="78">
        <f t="shared" si="3"/>
        <v>1974.9550978726888</v>
      </c>
      <c r="H56" s="111">
        <f>G56/12/H12</f>
        <v>0.0032668487176007073</v>
      </c>
      <c r="I56" s="38"/>
      <c r="J56" s="15"/>
    </row>
    <row r="57" spans="1:10" ht="37.5" outlineLevel="2">
      <c r="A57" s="64"/>
      <c r="B57" s="74" t="s">
        <v>43</v>
      </c>
      <c r="C57" s="75">
        <v>110</v>
      </c>
      <c r="D57" s="75" t="s">
        <v>9</v>
      </c>
      <c r="E57" s="76">
        <f>'[5]содержание прид терр'!$I$25</f>
        <v>5.777225096702338</v>
      </c>
      <c r="F57" s="77">
        <v>8822</v>
      </c>
      <c r="G57" s="78">
        <f t="shared" si="3"/>
        <v>5606334.778341883</v>
      </c>
      <c r="H57" s="111">
        <f>G57/12/H12</f>
        <v>9.273652652049847</v>
      </c>
      <c r="I57" s="38"/>
      <c r="J57" s="15"/>
    </row>
    <row r="58" spans="1:10" ht="18.75" outlineLevel="2">
      <c r="A58" s="64"/>
      <c r="B58" s="74" t="s">
        <v>44</v>
      </c>
      <c r="C58" s="75">
        <v>13</v>
      </c>
      <c r="D58" s="75" t="s">
        <v>9</v>
      </c>
      <c r="E58" s="76">
        <f>'[5]содержание прид терр'!$K$25</f>
        <v>36.66041604574077</v>
      </c>
      <c r="F58" s="77">
        <v>8822</v>
      </c>
      <c r="G58" s="78">
        <f t="shared" si="3"/>
        <v>4204436.474621826</v>
      </c>
      <c r="H58" s="111">
        <f>G58/12/H12</f>
        <v>6.954719082042321</v>
      </c>
      <c r="I58" s="38"/>
      <c r="J58" s="15"/>
    </row>
    <row r="59" spans="1:10" ht="18.75" customHeight="1" outlineLevel="2">
      <c r="A59" s="64"/>
      <c r="B59" s="74" t="s">
        <v>45</v>
      </c>
      <c r="C59" s="75">
        <v>20</v>
      </c>
      <c r="D59" s="75" t="s">
        <v>9</v>
      </c>
      <c r="E59" s="76">
        <f>'[5]содержание прид терр'!$M$25</f>
        <v>5.898475499966463</v>
      </c>
      <c r="F59" s="77">
        <v>144.3</v>
      </c>
      <c r="G59" s="78">
        <f t="shared" si="3"/>
        <v>17023.000292903213</v>
      </c>
      <c r="H59" s="79">
        <f>G59/12/H12</f>
        <v>0.028158395467567335</v>
      </c>
      <c r="I59" s="4">
        <v>0.4081</v>
      </c>
      <c r="J59" s="15"/>
    </row>
    <row r="60" spans="1:10" ht="22.5" customHeight="1" outlineLevel="2">
      <c r="A60" s="112"/>
      <c r="B60" s="74" t="s">
        <v>77</v>
      </c>
      <c r="C60" s="75">
        <v>25</v>
      </c>
      <c r="D60" s="75" t="s">
        <v>9</v>
      </c>
      <c r="E60" s="76">
        <f>'[5]содержание прид терр'!$O$25</f>
        <v>1.189455900711946</v>
      </c>
      <c r="F60" s="77">
        <v>8822</v>
      </c>
      <c r="G60" s="78">
        <f t="shared" si="3"/>
        <v>262334.4989020197</v>
      </c>
      <c r="H60" s="79">
        <f>G60/12/H12</f>
        <v>0.43393752204473274</v>
      </c>
      <c r="J60" s="15"/>
    </row>
    <row r="61" spans="1:10" ht="21" customHeight="1" outlineLevel="2">
      <c r="A61" s="112"/>
      <c r="B61" s="74" t="s">
        <v>46</v>
      </c>
      <c r="C61" s="75">
        <v>72</v>
      </c>
      <c r="D61" s="75" t="s">
        <v>9</v>
      </c>
      <c r="E61" s="76">
        <f>'[5]содержание прид терр'!$Q$25</f>
        <v>25.676555985343732</v>
      </c>
      <c r="F61" s="77">
        <v>32.5</v>
      </c>
      <c r="G61" s="78">
        <f t="shared" si="3"/>
        <v>60083.14100570433</v>
      </c>
      <c r="H61" s="79">
        <f>G61/12/H12</f>
        <v>0.09938582014109193</v>
      </c>
      <c r="J61" s="15"/>
    </row>
    <row r="62" spans="1:10" ht="24" customHeight="1" outlineLevel="2">
      <c r="A62" s="112"/>
      <c r="B62" s="74" t="s">
        <v>47</v>
      </c>
      <c r="C62" s="75">
        <v>24</v>
      </c>
      <c r="D62" s="75" t="s">
        <v>42</v>
      </c>
      <c r="E62" s="76">
        <f>'[5]содержание прид терр'!$S$25</f>
        <v>16.689761390473425</v>
      </c>
      <c r="F62" s="77">
        <v>10</v>
      </c>
      <c r="G62" s="78">
        <f t="shared" si="3"/>
        <v>4005.5427337136225</v>
      </c>
      <c r="H62" s="79">
        <f>G62/12/H12</f>
        <v>0.006625721342739463</v>
      </c>
      <c r="J62" s="15"/>
    </row>
    <row r="63" spans="1:10" s="33" customFormat="1" ht="27" customHeight="1">
      <c r="A63" s="113" t="s">
        <v>26</v>
      </c>
      <c r="B63" s="143" t="s">
        <v>27</v>
      </c>
      <c r="C63" s="144"/>
      <c r="D63" s="144"/>
      <c r="E63" s="144"/>
      <c r="F63" s="144"/>
      <c r="G63" s="145"/>
      <c r="H63" s="83">
        <f>H64</f>
        <v>1.2594131837132228</v>
      </c>
      <c r="I63" s="11" t="e">
        <f>#REF!+I64</f>
        <v>#REF!</v>
      </c>
      <c r="J63" s="39"/>
    </row>
    <row r="64" spans="1:14" s="33" customFormat="1" ht="23.25" customHeight="1" outlineLevel="1">
      <c r="A64" s="113"/>
      <c r="B64" s="114" t="s">
        <v>86</v>
      </c>
      <c r="C64" s="115">
        <v>144</v>
      </c>
      <c r="D64" s="115" t="s">
        <v>28</v>
      </c>
      <c r="E64" s="127">
        <f>'[6]вывоз ТБО'!$G$20</f>
        <v>370.68181818181813</v>
      </c>
      <c r="F64" s="128">
        <f>'[6]вывоз ТБО'!$I$11</f>
        <v>2053.9750000000004</v>
      </c>
      <c r="G64" s="129">
        <f>F64*E64</f>
        <v>761371.1875</v>
      </c>
      <c r="H64" s="116">
        <f>G64/H12/12</f>
        <v>1.2594131837132228</v>
      </c>
      <c r="I64" s="40">
        <f>H64</f>
        <v>1.2594131837132228</v>
      </c>
      <c r="J64" s="41"/>
      <c r="K64" s="42"/>
      <c r="L64" s="42"/>
      <c r="M64" s="42"/>
      <c r="N64" s="42"/>
    </row>
    <row r="65" spans="1:14" s="46" customFormat="1" ht="31.5" customHeight="1" outlineLevel="1">
      <c r="A65" s="64" t="s">
        <v>84</v>
      </c>
      <c r="B65" s="143" t="s">
        <v>73</v>
      </c>
      <c r="C65" s="144"/>
      <c r="D65" s="144"/>
      <c r="E65" s="144"/>
      <c r="F65" s="144"/>
      <c r="G65" s="145"/>
      <c r="H65" s="83">
        <f>H66</f>
        <v>3.4924812635763405</v>
      </c>
      <c r="I65" s="43"/>
      <c r="J65" s="44"/>
      <c r="K65" s="45"/>
      <c r="L65" s="45"/>
      <c r="M65" s="45"/>
      <c r="N65" s="45"/>
    </row>
    <row r="66" spans="1:14" s="50" customFormat="1" ht="44.25" customHeight="1" outlineLevel="1">
      <c r="A66" s="64"/>
      <c r="B66" s="74" t="s">
        <v>74</v>
      </c>
      <c r="C66" s="75">
        <v>12</v>
      </c>
      <c r="D66" s="75" t="s">
        <v>12</v>
      </c>
      <c r="E66" s="76" t="s">
        <v>75</v>
      </c>
      <c r="F66" s="77">
        <v>10</v>
      </c>
      <c r="G66" s="78">
        <v>2111359.99</v>
      </c>
      <c r="H66" s="79">
        <f>G66/H12/12</f>
        <v>3.4924812635763405</v>
      </c>
      <c r="I66" s="47"/>
      <c r="J66" s="48"/>
      <c r="K66" s="49"/>
      <c r="L66" s="49"/>
      <c r="M66" s="49"/>
      <c r="N66" s="49"/>
    </row>
    <row r="67" spans="1:14" ht="22.5" customHeight="1" outlineLevel="1">
      <c r="A67" s="113" t="s">
        <v>85</v>
      </c>
      <c r="B67" s="143" t="s">
        <v>0</v>
      </c>
      <c r="C67" s="144"/>
      <c r="D67" s="144"/>
      <c r="E67" s="144"/>
      <c r="F67" s="144"/>
      <c r="G67" s="145"/>
      <c r="H67" s="83">
        <f>H68+H69</f>
        <v>0.37990166479087395</v>
      </c>
      <c r="I67" s="51">
        <f>SUM(I68:I69)</f>
        <v>3.6776999999999997</v>
      </c>
      <c r="J67" s="52"/>
      <c r="N67" s="18"/>
    </row>
    <row r="68" spans="1:10" ht="40.5" customHeight="1" outlineLevel="1">
      <c r="A68" s="133"/>
      <c r="B68" s="117" t="s">
        <v>29</v>
      </c>
      <c r="C68" s="118">
        <v>12</v>
      </c>
      <c r="D68" s="118" t="s">
        <v>53</v>
      </c>
      <c r="E68" s="119">
        <v>0.36</v>
      </c>
      <c r="F68" s="120">
        <v>34176.7</v>
      </c>
      <c r="G68" s="121">
        <f>C68*E68*F68</f>
        <v>147643.34399999998</v>
      </c>
      <c r="H68" s="122">
        <f>G68/12/H12</f>
        <v>0.24422249879413324</v>
      </c>
      <c r="I68" s="4">
        <v>1.4711</v>
      </c>
      <c r="J68" s="52">
        <v>0.5</v>
      </c>
    </row>
    <row r="69" spans="1:14" ht="43.5" customHeight="1" outlineLevel="1">
      <c r="A69" s="123"/>
      <c r="B69" s="74" t="s">
        <v>30</v>
      </c>
      <c r="C69" s="75">
        <v>12</v>
      </c>
      <c r="D69" s="75" t="s">
        <v>53</v>
      </c>
      <c r="E69" s="76">
        <v>0.2</v>
      </c>
      <c r="F69" s="89">
        <v>34176.7</v>
      </c>
      <c r="G69" s="78">
        <f>C69*E69*F69</f>
        <v>82024.08</v>
      </c>
      <c r="H69" s="79">
        <f>G69/12/H12</f>
        <v>0.1356791659967407</v>
      </c>
      <c r="I69" s="4">
        <v>2.2066</v>
      </c>
      <c r="J69" s="53"/>
      <c r="N69" s="18"/>
    </row>
    <row r="70" spans="1:8" ht="24.75" customHeight="1">
      <c r="A70" s="54"/>
      <c r="B70" s="55"/>
      <c r="C70" s="151" t="s">
        <v>90</v>
      </c>
      <c r="D70" s="152"/>
      <c r="E70" s="152"/>
      <c r="F70" s="152"/>
      <c r="G70" s="152"/>
      <c r="H70" s="136">
        <f>H15+H37</f>
        <v>32.592755283289534</v>
      </c>
    </row>
    <row r="71" spans="1:8" ht="24.75" customHeight="1">
      <c r="A71" s="54"/>
      <c r="B71" s="131" t="s">
        <v>93</v>
      </c>
      <c r="C71" s="124"/>
      <c r="D71" s="141" t="s">
        <v>78</v>
      </c>
      <c r="E71" s="142"/>
      <c r="F71" s="142"/>
      <c r="G71" s="142"/>
      <c r="H71" s="60">
        <f>H70*H12</f>
        <v>1641980.6405902584</v>
      </c>
    </row>
    <row r="72" spans="2:8" ht="24" customHeight="1">
      <c r="B72" s="132">
        <v>1680064.1527</v>
      </c>
      <c r="D72" s="141" t="s">
        <v>92</v>
      </c>
      <c r="E72" s="142"/>
      <c r="F72" s="142"/>
      <c r="G72" s="142"/>
      <c r="H72" s="60">
        <f>B72-H71</f>
        <v>38083.51210974157</v>
      </c>
    </row>
    <row r="73" spans="3:8" ht="18.75" customHeight="1">
      <c r="C73" s="141" t="s">
        <v>91</v>
      </c>
      <c r="D73" s="153"/>
      <c r="E73" s="153"/>
      <c r="F73" s="153"/>
      <c r="G73" s="153"/>
      <c r="H73" s="136">
        <v>0.7559</v>
      </c>
    </row>
    <row r="75" spans="1:5" ht="39.75" customHeight="1">
      <c r="A75" s="134" t="s">
        <v>94</v>
      </c>
      <c r="B75" s="140" t="s">
        <v>103</v>
      </c>
      <c r="C75" s="140"/>
      <c r="D75" s="140"/>
      <c r="E75" s="140"/>
    </row>
    <row r="76" spans="1:5" ht="15.75">
      <c r="A76" s="135"/>
      <c r="B76" s="135"/>
      <c r="C76" s="135"/>
      <c r="D76" s="135"/>
      <c r="E76" s="135"/>
    </row>
    <row r="77" spans="1:5" ht="24.75" customHeight="1">
      <c r="A77" s="135"/>
      <c r="B77" s="137" t="s">
        <v>95</v>
      </c>
      <c r="C77" s="135"/>
      <c r="D77" s="135"/>
      <c r="E77" s="135"/>
    </row>
    <row r="78" spans="1:5" ht="16.5">
      <c r="A78" s="135"/>
      <c r="B78" s="138" t="s">
        <v>96</v>
      </c>
      <c r="C78" s="135"/>
      <c r="D78" s="135"/>
      <c r="E78" s="135"/>
    </row>
    <row r="79" spans="1:5" ht="16.5">
      <c r="A79" s="135"/>
      <c r="B79" s="138" t="s">
        <v>97</v>
      </c>
      <c r="C79" s="135"/>
      <c r="D79" s="135"/>
      <c r="E79" s="135"/>
    </row>
    <row r="80" spans="1:5" ht="16.5">
      <c r="A80" s="135"/>
      <c r="B80" s="138" t="s">
        <v>98</v>
      </c>
      <c r="C80" s="135"/>
      <c r="D80" s="135"/>
      <c r="E80" s="135"/>
    </row>
    <row r="81" spans="1:5" ht="16.5">
      <c r="A81" s="135"/>
      <c r="B81" s="139" t="s">
        <v>99</v>
      </c>
      <c r="C81" s="135"/>
      <c r="D81" s="135"/>
      <c r="E81" s="135"/>
    </row>
    <row r="82" spans="1:5" ht="16.5">
      <c r="A82" s="135"/>
      <c r="B82" s="139" t="s">
        <v>100</v>
      </c>
      <c r="C82" s="135"/>
      <c r="D82" s="135"/>
      <c r="E82" s="135"/>
    </row>
    <row r="83" spans="1:5" ht="16.5">
      <c r="A83" s="135"/>
      <c r="B83" s="139" t="s">
        <v>101</v>
      </c>
      <c r="C83" s="135"/>
      <c r="D83" s="135"/>
      <c r="E83" s="135"/>
    </row>
    <row r="84" spans="1:5" ht="16.5">
      <c r="A84" s="135"/>
      <c r="B84" s="139" t="s">
        <v>102</v>
      </c>
      <c r="C84" s="135"/>
      <c r="D84" s="135"/>
      <c r="E84" s="135"/>
    </row>
  </sheetData>
  <sheetProtection/>
  <mergeCells count="18">
    <mergeCell ref="D72:G72"/>
    <mergeCell ref="E2:H7"/>
    <mergeCell ref="A9:H9"/>
    <mergeCell ref="A10:H10"/>
    <mergeCell ref="B15:G15"/>
    <mergeCell ref="B19:G19"/>
    <mergeCell ref="B27:G27"/>
    <mergeCell ref="B67:G67"/>
    <mergeCell ref="B75:E75"/>
    <mergeCell ref="D71:G71"/>
    <mergeCell ref="B33:G33"/>
    <mergeCell ref="B37:G37"/>
    <mergeCell ref="B38:G38"/>
    <mergeCell ref="B48:G48"/>
    <mergeCell ref="B63:G63"/>
    <mergeCell ref="B65:G65"/>
    <mergeCell ref="C70:G70"/>
    <mergeCell ref="C73:G73"/>
  </mergeCells>
  <hyperlinks>
    <hyperlink ref="B84" r:id="rId1" display="C:\Temp\Договор страхования_Имущество.doc"/>
  </hyperlinks>
  <printOptions/>
  <pageMargins left="0.7" right="0.7" top="0.75" bottom="0.75" header="0.3" footer="0.3"/>
  <pageSetup fitToHeight="2" fitToWidth="1" horizontalDpi="600" verticalDpi="600" orientation="landscape" paperSize="9" scale="4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46" sqref="B46:B47"/>
    </sheetView>
  </sheetViews>
  <sheetFormatPr defaultColWidth="9.00390625" defaultRowHeight="12.75"/>
  <cols>
    <col min="1" max="1" width="8.125" style="0" customWidth="1"/>
    <col min="2" max="2" width="32.00390625" style="0" customWidth="1"/>
    <col min="3" max="3" width="13.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Трехонина</cp:lastModifiedBy>
  <cp:lastPrinted>2015-05-19T11:37:34Z</cp:lastPrinted>
  <dcterms:created xsi:type="dcterms:W3CDTF">2014-06-24T05:57:10Z</dcterms:created>
  <dcterms:modified xsi:type="dcterms:W3CDTF">2015-05-19T11:37:43Z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