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605" windowHeight="9435" activeTab="0"/>
  </bookViews>
  <sheets>
    <sheet name="размер платы 2019 год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<sst xmlns="http://schemas.openxmlformats.org/spreadsheetml/2006/main" count="150" uniqueCount="105">
  <si>
    <t>Аварийно-диспетчерское обслуживание</t>
  </si>
  <si>
    <t>Наименование работ</t>
  </si>
  <si>
    <t>Периодичность в год</t>
  </si>
  <si>
    <t>Цена        ед.изм-я</t>
  </si>
  <si>
    <t>Объем                         оказания услуги</t>
  </si>
  <si>
    <t>Годовая оплата (рублей)</t>
  </si>
  <si>
    <t>Стоимость                   на 1кв.м. общ.площади       (рублей в месяц)</t>
  </si>
  <si>
    <t>База для начисления</t>
  </si>
  <si>
    <t>м2</t>
  </si>
  <si>
    <t>1.</t>
  </si>
  <si>
    <t>подъезд</t>
  </si>
  <si>
    <t xml:space="preserve">Гидропневматическая промывка системы ТС </t>
  </si>
  <si>
    <t>Т/У</t>
  </si>
  <si>
    <t>3.</t>
  </si>
  <si>
    <t>3.1.</t>
  </si>
  <si>
    <t xml:space="preserve">Влажное подметание с предварительным увлажнением                                                      </t>
  </si>
  <si>
    <t>Дератизация (нежилые помещения)</t>
  </si>
  <si>
    <t xml:space="preserve">м2 </t>
  </si>
  <si>
    <t>Дезинсекция:Первичная обработка нежилых помещений</t>
  </si>
  <si>
    <t>Дезинсекция: Повторная обработка нежилых помещений</t>
  </si>
  <si>
    <t>3.2.</t>
  </si>
  <si>
    <t>Летняя уборка</t>
  </si>
  <si>
    <t>Зимняя уборка</t>
  </si>
  <si>
    <t>3.3.</t>
  </si>
  <si>
    <t>Работы по обеспечению вывоза бытовых отходов</t>
  </si>
  <si>
    <t>м3</t>
  </si>
  <si>
    <t xml:space="preserve">Содержание Диспетчерской службы (ДС)  </t>
  </si>
  <si>
    <t>Содержание группы Аварийно-Восстановительных работ</t>
  </si>
  <si>
    <t>Мытье стен, дверей и плафонов кабины лифта с периодической сменой воды или моющего средства</t>
  </si>
  <si>
    <t>Содержание и ремонт лифта</t>
  </si>
  <si>
    <t>лифт</t>
  </si>
  <si>
    <t>Страхование риска ответственности</t>
  </si>
  <si>
    <t>Техническое освидетельствование</t>
  </si>
  <si>
    <t xml:space="preserve">Работы по содержанию помещений, входящих в состав общего имущества в многоквартирном доме  </t>
  </si>
  <si>
    <t xml:space="preserve">Мытье л/площадок и маршей балконов, холлов, коридоров с моющим раствором. </t>
  </si>
  <si>
    <t xml:space="preserve">Мытье дверей с остеклением  </t>
  </si>
  <si>
    <t>Влажное подметание пола кабины лифта</t>
  </si>
  <si>
    <t>Мытье  кабины лифта</t>
  </si>
  <si>
    <t>Очистка крышек люков колодцев и пожарных гидрантов от снега и льда( толщиной слоя свыше 5 см)</t>
  </si>
  <si>
    <t>штука</t>
  </si>
  <si>
    <t>Сдвигание свежвыпавш снега и очистка придомовой территории от снега и льда( при наличии колейности свыше 5 см)</t>
  </si>
  <si>
    <t>Очистка придомовой территории от наледи и льда. (Скалывание наледи до 2 см. сгребание в кучу)</t>
  </si>
  <si>
    <t xml:space="preserve">Уборка контейнерных площадок, расположенных на придомовой территории </t>
  </si>
  <si>
    <t>Уборка контейнерных площадок, расположенных на придомовой территории</t>
  </si>
  <si>
    <t>Обслуживание лифта и диспетчерской связи</t>
  </si>
  <si>
    <t>с м2 общ площади квартир</t>
  </si>
  <si>
    <t xml:space="preserve"> Проверка исправности , работоспособности, обследование состояния инженерных систем и устройств ( система ТС,  система ГВС, система ХВС,  система водоотведения) расширительных баков и элементов скрытых от постоянного наблюдения ( разводящих трубопроводов и оборудования на чердаках , в подвалах и каналах)</t>
  </si>
  <si>
    <t>Гидропневматическая промывка теплоузла ( со сдачей анализов) в составе: очистка грязевиков воздухосборников , вантозов, очистка от накипи запорной арматуры, набивка сальников, утепление трубопроводов,  сдача анализов</t>
  </si>
  <si>
    <t xml:space="preserve"> Пуск системы ТС (подача тепла) в составе: ликвидация воздушных пробок,  регулировка трехходовых кранов,  снятие параметров теплоснабжения</t>
  </si>
  <si>
    <t>Гидравлические испытания на прочность системы ТС (опрессовка) в составе: заполнение водой системы ТС, отключение радиаторов при их течи, временная заделка свищей и трещин, спуск воды из системы ТС</t>
  </si>
  <si>
    <t>Обследование состояния системы вентиляции помещений</t>
  </si>
  <si>
    <t>Закрытие и раскрытие продухов</t>
  </si>
  <si>
    <t xml:space="preserve">Работы по содержанию электрооборудования </t>
  </si>
  <si>
    <t>Содержание оборудования и систем инженерно-технического обеспечения,входящих в состав общего имущества многоквартирного дома</t>
  </si>
  <si>
    <t>Замеры сопротивления изоляции кабелей, проводов оборудования подъезда</t>
  </si>
  <si>
    <t>Работы и услуги по содержанию иного общего имущества  и придомовой территории</t>
  </si>
  <si>
    <t>Работы по содержанию земельного участка, на котором расположен многоквартирный дом</t>
  </si>
  <si>
    <t>Работы по обеспечению требований пожарной безопасности</t>
  </si>
  <si>
    <t xml:space="preserve">Техническое обслуживание системы  пожарной сигнализации, оповещения и эвакуации людей при пожаре, передачи информации на пульт "01", системы контроля доступом (домофоны)  </t>
  </si>
  <si>
    <t>Эксплуатация и обслуживание конструктивных элементов здания</t>
  </si>
  <si>
    <t>Посыпка территории песком</t>
  </si>
  <si>
    <t>2</t>
  </si>
  <si>
    <t>2.3</t>
  </si>
  <si>
    <t>Стоимость лота, руб.</t>
  </si>
  <si>
    <t>Размер платы за содержание, обслуживание общего имущества и управление многоквартирным жилым домом, оснащенного  лифтом</t>
  </si>
  <si>
    <t>2.1</t>
  </si>
  <si>
    <t xml:space="preserve">Проверка утепления теплых чердаков, плотности закрытия чердаков и входов в них, подвалов </t>
  </si>
  <si>
    <t xml:space="preserve">Устранение неплотностей в вентиляционных каналах и шахтах, устранение засоров в каналах, проверка наличия тяги в каналах </t>
  </si>
  <si>
    <t>2.2</t>
  </si>
  <si>
    <t>Общие работы, выполняемые для надлежащего содержания систем водоснабжения ( ХВС и ГВС),  теплоснабжения и водоотведения</t>
  </si>
  <si>
    <t>Обслуживание и содержание внешних тепловых, водопроводных и канализационных сетей, находящихся в пределах придомовой территории</t>
  </si>
  <si>
    <t>объект</t>
  </si>
  <si>
    <t>Обслуживание АИТП: снятие показаний, обслуживание , поверка</t>
  </si>
  <si>
    <t>тепловой узел</t>
  </si>
  <si>
    <t>Устранение незначительных неисправностей в системах водопровода и канализации ( устарнение засора, укрепление трубопроводов)</t>
  </si>
  <si>
    <t>ТО и ТР оборудования подъезда  ( Обследование состояния электросетей, оборудования, вводных электрощитов (ГРЦ ВУ) с подтяжкой контактых соединений.  Замена перегоревших электроламп. Прочистка клемм и соединений в групповых щитках и распределительных шкафах. Текущий ремонт оборудования. Укрепление участков наружной электропроводки.)</t>
  </si>
  <si>
    <t xml:space="preserve">Обследование состояния основных конструкций зданий и элементов внешнего благоустройства ( освещение придомовой территории) с заменой сгоревших ламп </t>
  </si>
  <si>
    <t>лампа</t>
  </si>
  <si>
    <t>Проверка заземения  трубопроводов</t>
  </si>
  <si>
    <t>Проверка заземления оборудования подъезда, подвала, чердака</t>
  </si>
  <si>
    <t>Мытье окон</t>
  </si>
  <si>
    <t xml:space="preserve">Подметание и уборка площадок и тротуара с бордюром </t>
  </si>
  <si>
    <t xml:space="preserve">Подметание и уборка проезжей части  придомовой территории                              (асфальтобетонное покрытие)  </t>
  </si>
  <si>
    <t xml:space="preserve">Очистка от мусора урн, установленных возле подъезда </t>
  </si>
  <si>
    <t>Уборка площадок с набивным покрытием от случайного мусора</t>
  </si>
  <si>
    <t>Скашивание травы на газоне травокосилками (бензокосы, мотокосы, триммеры)</t>
  </si>
  <si>
    <t>Уборка газонов от опавших листьев , сучьев и случайного мусора</t>
  </si>
  <si>
    <t>Уборка крыльца, ступеней, пандуса перед входом в подъезд</t>
  </si>
  <si>
    <t>Уборка от снега и наледи крыльца, ступеней, пандуса перед входом в подъезд</t>
  </si>
  <si>
    <t xml:space="preserve">Очистка от мусора урн, установленных возле подъезда и на придомовой территории </t>
  </si>
  <si>
    <t xml:space="preserve">Уборка проезжей части  придомовой территории от снега                        </t>
  </si>
  <si>
    <t>Дезинфекция контейнерной площадки и контейнеров</t>
  </si>
  <si>
    <t>Вывоз и размещение ТБО, строительных отходов от ремонта</t>
  </si>
  <si>
    <t>4.</t>
  </si>
  <si>
    <t>5.</t>
  </si>
  <si>
    <t>Обслуживание общедомовых приборов учета: снятие показаний, обслуживание ОПУ, поверка ОПУ</t>
  </si>
  <si>
    <t>Приложение 2     к Конкурсной документации</t>
  </si>
  <si>
    <t>Осмотр состояния строительных конструкций и всех конструктивных элементов жилого дома (фундаментов, стен, колонн и столбов, перекрытий и покрытий, балок, ригелей, лестниц, несущих элементов, крыш), в том числе конструкций и ( или) иного оборудования, предназначенного для обеспечения условий доступности для инвалидов.Весенние и осенние осмотры общего имущества собственников помещений в многоквартирных домах с составлением актов осмотра, подготовка жилых домов к сезонной эксплуатации . Проверка подвалов: температурно-влажностный режим, состояние помещений подвала).При выявлении повреждений и нарушений - разработка плана восстановительных рабо.т</t>
  </si>
  <si>
    <t>Стоимость пакета работ</t>
  </si>
  <si>
    <t>3.4.</t>
  </si>
  <si>
    <t>3.4.1</t>
  </si>
  <si>
    <t xml:space="preserve">Утверждаю:
первый заместитель главы администрации 
Сосновоборского городского округа 
C.Г. Лютиков
188540, г. Сосновый Бор, ул. Ленинградская, 
д. 46, каб. 320 
8(813-69)- 6-28-13,6-28-27 pov@meria.sbor.ru
"__"______________________2019 г.
</t>
  </si>
  <si>
    <t>Стоимость  работ на 1 кв. м площади (рублей в месяц)</t>
  </si>
  <si>
    <t xml:space="preserve">Цена        ед.измерения </t>
  </si>
  <si>
    <t>Ед. измеренияя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</si>
</sst>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00&quot;р.&quot;"/>
    <numFmt numFmtId="174" formatCode="#,##0.0000_р_."/>
    <numFmt numFmtId="175" formatCode="#,##0.00_р_.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0"/>
    <numFmt numFmtId="183" formatCode="0.0000000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_р_."/>
    <numFmt numFmtId="190" formatCode="#,##0.0_р_."/>
    <numFmt numFmtId="191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1" fillId="0" borderId="0" xfId="53" applyNumberFormat="1" applyFont="1" applyFill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1" xfId="53" applyFont="1" applyFill="1" applyBorder="1" applyAlignment="1">
      <alignment horizontal="center" vertical="center" wrapText="1"/>
      <protection/>
    </xf>
    <xf numFmtId="175" fontId="21" fillId="24" borderId="11" xfId="53" applyNumberFormat="1" applyFont="1" applyFill="1" applyBorder="1" applyAlignment="1">
      <alignment horizontal="center" vertical="center" wrapText="1"/>
      <protection/>
    </xf>
    <xf numFmtId="0" fontId="21" fillId="24" borderId="11" xfId="53" applyNumberFormat="1" applyFont="1" applyFill="1" applyBorder="1" applyAlignment="1">
      <alignment horizontal="center" vertical="center" wrapText="1"/>
      <protection/>
    </xf>
    <xf numFmtId="174" fontId="21" fillId="24" borderId="12" xfId="53" applyNumberFormat="1" applyFont="1" applyFill="1" applyBorder="1" applyAlignment="1">
      <alignment horizontal="center" vertical="center" wrapText="1"/>
      <protection/>
    </xf>
    <xf numFmtId="49" fontId="21" fillId="25" borderId="13" xfId="53" applyNumberFormat="1" applyFont="1" applyFill="1" applyBorder="1" applyAlignment="1">
      <alignment horizontal="right" vertical="center" wrapText="1"/>
      <protection/>
    </xf>
    <xf numFmtId="0" fontId="23" fillId="25" borderId="14" xfId="53" applyFont="1" applyFill="1" applyBorder="1" applyAlignment="1">
      <alignment vertical="center" wrapText="1"/>
      <protection/>
    </xf>
    <xf numFmtId="0" fontId="21" fillId="25" borderId="13" xfId="53" applyFont="1" applyFill="1" applyBorder="1" applyAlignment="1">
      <alignment vertical="center" wrapText="1"/>
      <protection/>
    </xf>
    <xf numFmtId="0" fontId="21" fillId="25" borderId="15" xfId="53" applyFont="1" applyFill="1" applyBorder="1" applyAlignment="1">
      <alignment horizontal="center" vertical="center" wrapText="1"/>
      <protection/>
    </xf>
    <xf numFmtId="175" fontId="22" fillId="25" borderId="13" xfId="53" applyNumberFormat="1" applyFont="1" applyFill="1" applyBorder="1" applyAlignment="1">
      <alignment horizontal="center" vertical="center" wrapText="1"/>
      <protection/>
    </xf>
    <xf numFmtId="0" fontId="22" fillId="25" borderId="13" xfId="53" applyNumberFormat="1" applyFont="1" applyFill="1" applyBorder="1" applyAlignment="1">
      <alignment horizontal="center" vertical="center" wrapText="1"/>
      <protection/>
    </xf>
    <xf numFmtId="49" fontId="23" fillId="0" borderId="13" xfId="53" applyNumberFormat="1" applyFont="1" applyFill="1" applyBorder="1" applyAlignment="1">
      <alignment horizontal="left" vertical="center" wrapText="1"/>
      <protection/>
    </xf>
    <xf numFmtId="0" fontId="23" fillId="26" borderId="14" xfId="53" applyFont="1" applyFill="1" applyBorder="1" applyAlignment="1">
      <alignment horizontal="left" vertical="center" wrapText="1"/>
      <protection/>
    </xf>
    <xf numFmtId="0" fontId="24" fillId="26" borderId="15" xfId="53" applyFont="1" applyFill="1" applyBorder="1" applyAlignment="1">
      <alignment vertical="center" wrapText="1"/>
      <protection/>
    </xf>
    <xf numFmtId="0" fontId="24" fillId="26" borderId="16" xfId="53" applyFont="1" applyFill="1" applyBorder="1" applyAlignment="1">
      <alignment vertical="center" wrapText="1"/>
      <protection/>
    </xf>
    <xf numFmtId="174" fontId="23" fillId="26" borderId="13" xfId="53" applyNumberFormat="1" applyFont="1" applyFill="1" applyBorder="1" applyAlignment="1">
      <alignment horizontal="right" vertical="center"/>
      <protection/>
    </xf>
    <xf numFmtId="49" fontId="21" fillId="27" borderId="13" xfId="53" applyNumberFormat="1" applyFont="1" applyFill="1" applyBorder="1" applyAlignment="1">
      <alignment horizontal="left" vertical="center" wrapText="1"/>
      <protection/>
    </xf>
    <xf numFmtId="49" fontId="21" fillId="0" borderId="13" xfId="53" applyNumberFormat="1" applyFont="1" applyFill="1" applyBorder="1" applyAlignment="1">
      <alignment horizontal="left" vertical="center" wrapText="1"/>
      <protection/>
    </xf>
    <xf numFmtId="0" fontId="23" fillId="22" borderId="14" xfId="53" applyFont="1" applyFill="1" applyBorder="1" applyAlignment="1">
      <alignment horizontal="left" vertical="center" wrapText="1"/>
      <protection/>
    </xf>
    <xf numFmtId="0" fontId="23" fillId="22" borderId="15" xfId="53" applyFont="1" applyFill="1" applyBorder="1" applyAlignment="1">
      <alignment horizontal="left" vertical="center" wrapText="1"/>
      <protection/>
    </xf>
    <xf numFmtId="0" fontId="23" fillId="22" borderId="16" xfId="53" applyFont="1" applyFill="1" applyBorder="1" applyAlignment="1">
      <alignment horizontal="left" vertical="center" wrapText="1"/>
      <protection/>
    </xf>
    <xf numFmtId="174" fontId="23" fillId="22" borderId="13" xfId="53" applyNumberFormat="1" applyFont="1" applyFill="1" applyBorder="1" applyAlignment="1">
      <alignment horizontal="right" vertical="center"/>
      <protection/>
    </xf>
    <xf numFmtId="0" fontId="21" fillId="27" borderId="14" xfId="53" applyFont="1" applyFill="1" applyBorder="1" applyAlignment="1">
      <alignment horizontal="left" vertical="center" wrapText="1"/>
      <protection/>
    </xf>
    <xf numFmtId="0" fontId="21" fillId="27" borderId="13" xfId="0" applyFont="1" applyFill="1" applyBorder="1" applyAlignment="1">
      <alignment horizontal="center" vertical="center" wrapText="1"/>
    </xf>
    <xf numFmtId="2" fontId="21" fillId="27" borderId="13" xfId="53" applyNumberFormat="1" applyFont="1" applyFill="1" applyBorder="1" applyAlignment="1">
      <alignment horizontal="center" vertical="center" wrapText="1"/>
      <protection/>
    </xf>
    <xf numFmtId="172" fontId="21" fillId="27" borderId="13" xfId="53" applyNumberFormat="1" applyFont="1" applyFill="1" applyBorder="1" applyAlignment="1">
      <alignment horizontal="right" vertical="center" wrapText="1"/>
      <protection/>
    </xf>
    <xf numFmtId="174" fontId="21" fillId="27" borderId="13" xfId="53" applyNumberFormat="1" applyFont="1" applyFill="1" applyBorder="1" applyAlignment="1">
      <alignment horizontal="right" vertical="center"/>
      <protection/>
    </xf>
    <xf numFmtId="0" fontId="21" fillId="27" borderId="13" xfId="53" applyFont="1" applyFill="1" applyBorder="1">
      <alignment/>
      <protection/>
    </xf>
    <xf numFmtId="0" fontId="21" fillId="27" borderId="13" xfId="53" applyFont="1" applyFill="1" applyBorder="1" applyAlignment="1">
      <alignment horizontal="left" vertical="center" wrapText="1"/>
      <protection/>
    </xf>
    <xf numFmtId="0" fontId="21" fillId="27" borderId="13" xfId="0" applyFont="1" applyFill="1" applyBorder="1" applyAlignment="1">
      <alignment horizontal="left" vertical="center" wrapText="1"/>
    </xf>
    <xf numFmtId="0" fontId="31" fillId="27" borderId="13" xfId="53" applyFont="1" applyFill="1" applyBorder="1">
      <alignment/>
      <protection/>
    </xf>
    <xf numFmtId="0" fontId="32" fillId="27" borderId="13" xfId="0" applyFont="1" applyFill="1" applyBorder="1" applyAlignment="1">
      <alignment horizontal="left" vertical="center" wrapText="1"/>
    </xf>
    <xf numFmtId="49" fontId="31" fillId="27" borderId="13" xfId="53" applyNumberFormat="1" applyFont="1" applyFill="1" applyBorder="1" applyAlignment="1">
      <alignment horizontal="left" vertical="center" wrapText="1"/>
      <protection/>
    </xf>
    <xf numFmtId="0" fontId="32" fillId="27" borderId="13" xfId="0" applyFont="1" applyFill="1" applyBorder="1" applyAlignment="1">
      <alignment horizontal="center" vertical="center" wrapText="1"/>
    </xf>
    <xf numFmtId="2" fontId="32" fillId="27" borderId="13" xfId="53" applyNumberFormat="1" applyFont="1" applyFill="1" applyBorder="1" applyAlignment="1">
      <alignment horizontal="center" vertical="center" wrapText="1"/>
      <protection/>
    </xf>
    <xf numFmtId="172" fontId="32" fillId="27" borderId="13" xfId="53" applyNumberFormat="1" applyFont="1" applyFill="1" applyBorder="1" applyAlignment="1">
      <alignment horizontal="right" vertical="center" wrapText="1"/>
      <protection/>
    </xf>
    <xf numFmtId="174" fontId="32" fillId="27" borderId="13" xfId="53" applyNumberFormat="1" applyFont="1" applyFill="1" applyBorder="1" applyAlignment="1">
      <alignment horizontal="right" vertical="center"/>
      <protection/>
    </xf>
    <xf numFmtId="49" fontId="23" fillId="0" borderId="13" xfId="53" applyNumberFormat="1" applyFont="1" applyFill="1" applyBorder="1" applyAlignment="1">
      <alignment horizontal="center" vertical="center" wrapText="1"/>
      <protection/>
    </xf>
    <xf numFmtId="49" fontId="23" fillId="27" borderId="13" xfId="53" applyNumberFormat="1" applyFont="1" applyFill="1" applyBorder="1" applyAlignment="1">
      <alignment horizontal="center" vertical="center" wrapText="1"/>
      <protection/>
    </xf>
    <xf numFmtId="0" fontId="21" fillId="27" borderId="13" xfId="53" applyFont="1" applyFill="1" applyBorder="1" applyAlignment="1">
      <alignment vertical="center" wrapText="1"/>
      <protection/>
    </xf>
    <xf numFmtId="0" fontId="21" fillId="27" borderId="13" xfId="53" applyFont="1" applyFill="1" applyBorder="1" applyAlignment="1">
      <alignment horizontal="center" vertical="center" wrapText="1"/>
      <protection/>
    </xf>
    <xf numFmtId="175" fontId="21" fillId="27" borderId="13" xfId="53" applyNumberFormat="1" applyFont="1" applyFill="1" applyBorder="1" applyAlignment="1">
      <alignment horizontal="center" vertical="center" wrapText="1"/>
      <protection/>
    </xf>
    <xf numFmtId="0" fontId="21" fillId="27" borderId="13" xfId="53" applyNumberFormat="1" applyFont="1" applyFill="1" applyBorder="1" applyAlignment="1">
      <alignment horizontal="center" vertical="center" wrapText="1"/>
      <protection/>
    </xf>
    <xf numFmtId="49" fontId="21" fillId="27" borderId="0" xfId="53" applyNumberFormat="1" applyFont="1" applyFill="1" applyAlignment="1">
      <alignment horizontal="center" vertical="center" wrapText="1"/>
      <protection/>
    </xf>
    <xf numFmtId="49" fontId="23" fillId="27" borderId="13" xfId="53" applyNumberFormat="1" applyFont="1" applyFill="1" applyBorder="1" applyAlignment="1">
      <alignment horizontal="center" vertical="center"/>
      <protection/>
    </xf>
    <xf numFmtId="0" fontId="25" fillId="28" borderId="13" xfId="53" applyFont="1" applyFill="1" applyBorder="1" applyAlignment="1">
      <alignment horizontal="left" vertical="center" wrapText="1"/>
      <protection/>
    </xf>
    <xf numFmtId="0" fontId="21" fillId="28" borderId="13" xfId="53" applyFont="1" applyFill="1" applyBorder="1" applyAlignment="1">
      <alignment horizontal="left" vertical="center" wrapText="1"/>
      <protection/>
    </xf>
    <xf numFmtId="175" fontId="21" fillId="28" borderId="13" xfId="53" applyNumberFormat="1" applyFont="1" applyFill="1" applyBorder="1" applyAlignment="1">
      <alignment horizontal="center" vertical="center" wrapText="1"/>
      <protection/>
    </xf>
    <xf numFmtId="0" fontId="21" fillId="28" borderId="13" xfId="53" applyNumberFormat="1" applyFont="1" applyFill="1" applyBorder="1" applyAlignment="1">
      <alignment horizontal="center" vertical="center"/>
      <protection/>
    </xf>
    <xf numFmtId="172" fontId="21" fillId="28" borderId="13" xfId="53" applyNumberFormat="1" applyFont="1" applyFill="1" applyBorder="1" applyAlignment="1">
      <alignment horizontal="right" vertical="center" wrapText="1"/>
      <protection/>
    </xf>
    <xf numFmtId="174" fontId="25" fillId="28" borderId="13" xfId="53" applyNumberFormat="1" applyFont="1" applyFill="1" applyBorder="1" applyAlignment="1">
      <alignment horizontal="right" vertical="center"/>
      <protection/>
    </xf>
    <xf numFmtId="0" fontId="21" fillId="27" borderId="13" xfId="53" applyNumberFormat="1" applyFont="1" applyFill="1" applyBorder="1" applyAlignment="1">
      <alignment horizontal="center" vertical="center"/>
      <protection/>
    </xf>
    <xf numFmtId="0" fontId="32" fillId="27" borderId="13" xfId="53" applyFont="1" applyFill="1" applyBorder="1" applyAlignment="1">
      <alignment horizontal="left" vertical="center" wrapText="1"/>
      <protection/>
    </xf>
    <xf numFmtId="0" fontId="32" fillId="27" borderId="13" xfId="53" applyFont="1" applyFill="1" applyBorder="1" applyAlignment="1">
      <alignment horizontal="center" vertical="center" wrapText="1"/>
      <protection/>
    </xf>
    <xf numFmtId="175" fontId="32" fillId="27" borderId="13" xfId="53" applyNumberFormat="1" applyFont="1" applyFill="1" applyBorder="1" applyAlignment="1">
      <alignment horizontal="center" vertical="center" wrapText="1"/>
      <protection/>
    </xf>
    <xf numFmtId="0" fontId="32" fillId="27" borderId="13" xfId="53" applyNumberFormat="1" applyFont="1" applyFill="1" applyBorder="1" applyAlignment="1">
      <alignment horizontal="center" vertical="center"/>
      <protection/>
    </xf>
    <xf numFmtId="0" fontId="32" fillId="27" borderId="13" xfId="53" applyNumberFormat="1" applyFont="1" applyFill="1" applyBorder="1" applyAlignment="1">
      <alignment horizontal="center" vertical="center" wrapText="1"/>
      <protection/>
    </xf>
    <xf numFmtId="0" fontId="31" fillId="28" borderId="13" xfId="53" applyFont="1" applyFill="1" applyBorder="1" applyAlignment="1">
      <alignment horizontal="center" vertical="center" wrapText="1"/>
      <protection/>
    </xf>
    <xf numFmtId="0" fontId="21" fillId="28" borderId="13" xfId="53" applyFont="1" applyFill="1" applyBorder="1" applyAlignment="1">
      <alignment horizontal="center" vertical="center" wrapText="1"/>
      <protection/>
    </xf>
    <xf numFmtId="0" fontId="21" fillId="28" borderId="13" xfId="53" applyNumberFormat="1" applyFont="1" applyFill="1" applyBorder="1" applyAlignment="1">
      <alignment horizontal="center" vertical="center" wrapText="1"/>
      <protection/>
    </xf>
    <xf numFmtId="0" fontId="21" fillId="22" borderId="14" xfId="53" applyFont="1" applyFill="1" applyBorder="1" applyAlignment="1">
      <alignment horizontal="center" vertical="center" wrapText="1"/>
      <protection/>
    </xf>
    <xf numFmtId="174" fontId="21" fillId="22" borderId="13" xfId="53" applyNumberFormat="1" applyFont="1" applyFill="1" applyBorder="1" applyAlignment="1">
      <alignment horizontal="right" vertical="center"/>
      <protection/>
    </xf>
    <xf numFmtId="49" fontId="23" fillId="27" borderId="17" xfId="53" applyNumberFormat="1" applyFont="1" applyFill="1" applyBorder="1" applyAlignment="1">
      <alignment horizontal="left" vertical="center" wrapText="1"/>
      <protection/>
    </xf>
    <xf numFmtId="49" fontId="21" fillId="27" borderId="13" xfId="53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84" fontId="0" fillId="29" borderId="0" xfId="0" applyNumberFormat="1" applyFill="1" applyAlignment="1">
      <alignment/>
    </xf>
    <xf numFmtId="175" fontId="23" fillId="25" borderId="13" xfId="53" applyNumberFormat="1" applyFont="1" applyFill="1" applyBorder="1" applyAlignment="1">
      <alignment vertical="center" wrapText="1"/>
      <protection/>
    </xf>
    <xf numFmtId="49" fontId="32" fillId="27" borderId="13" xfId="53" applyNumberFormat="1" applyFont="1" applyFill="1" applyBorder="1" applyAlignment="1">
      <alignment horizontal="left" vertical="center" wrapText="1"/>
      <protection/>
    </xf>
    <xf numFmtId="49" fontId="21" fillId="27" borderId="18" xfId="53" applyNumberFormat="1" applyFont="1" applyFill="1" applyBorder="1" applyAlignment="1">
      <alignment horizontal="left" vertical="center" wrapText="1"/>
      <protection/>
    </xf>
    <xf numFmtId="0" fontId="21" fillId="27" borderId="18" xfId="53" applyFont="1" applyFill="1" applyBorder="1" applyAlignment="1">
      <alignment horizontal="left" vertical="center" wrapText="1"/>
      <protection/>
    </xf>
    <xf numFmtId="0" fontId="32" fillId="27" borderId="18" xfId="53" applyFont="1" applyFill="1" applyBorder="1" applyAlignment="1">
      <alignment horizontal="center" vertical="center" wrapText="1"/>
      <protection/>
    </xf>
    <xf numFmtId="175" fontId="32" fillId="27" borderId="18" xfId="53" applyNumberFormat="1" applyFont="1" applyFill="1" applyBorder="1" applyAlignment="1">
      <alignment horizontal="center" vertical="center" wrapText="1"/>
      <protection/>
    </xf>
    <xf numFmtId="172" fontId="32" fillId="27" borderId="18" xfId="53" applyNumberFormat="1" applyFont="1" applyFill="1" applyBorder="1" applyAlignment="1">
      <alignment horizontal="right" vertical="center" wrapText="1"/>
      <protection/>
    </xf>
    <xf numFmtId="174" fontId="33" fillId="27" borderId="18" xfId="53" applyNumberFormat="1" applyFont="1" applyFill="1" applyBorder="1" applyAlignment="1">
      <alignment horizontal="right" vertical="center"/>
      <protection/>
    </xf>
    <xf numFmtId="0" fontId="21" fillId="27" borderId="15" xfId="53" applyNumberFormat="1" applyFont="1" applyFill="1" applyBorder="1" applyAlignment="1">
      <alignment horizontal="center" vertical="center" wrapText="1"/>
      <protection/>
    </xf>
    <xf numFmtId="0" fontId="26" fillId="27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6" fillId="27" borderId="15" xfId="0" applyFont="1" applyFill="1" applyBorder="1" applyAlignment="1">
      <alignment vertical="center" wrapText="1"/>
    </xf>
    <xf numFmtId="0" fontId="26" fillId="27" borderId="19" xfId="0" applyFont="1" applyFill="1" applyBorder="1" applyAlignment="1">
      <alignment vertical="center" wrapText="1"/>
    </xf>
    <xf numFmtId="0" fontId="26" fillId="27" borderId="16" xfId="0" applyFont="1" applyFill="1" applyBorder="1" applyAlignment="1">
      <alignment vertical="center" wrapText="1"/>
    </xf>
    <xf numFmtId="0" fontId="23" fillId="27" borderId="15" xfId="53" applyFont="1" applyFill="1" applyBorder="1" applyAlignment="1">
      <alignment horizontal="right" vertical="center" wrapText="1"/>
      <protection/>
    </xf>
    <xf numFmtId="189" fontId="23" fillId="27" borderId="13" xfId="53" applyNumberFormat="1" applyFont="1" applyFill="1" applyBorder="1" applyAlignment="1">
      <alignment/>
      <protection/>
    </xf>
    <xf numFmtId="172" fontId="32" fillId="30" borderId="13" xfId="53" applyNumberFormat="1" applyFont="1" applyFill="1" applyBorder="1" applyAlignment="1">
      <alignment horizontal="right" vertical="center" wrapText="1"/>
      <protection/>
    </xf>
    <xf numFmtId="4" fontId="23" fillId="27" borderId="13" xfId="53" applyNumberFormat="1" applyFont="1" applyFill="1" applyBorder="1" applyAlignment="1">
      <alignment vertical="center"/>
      <protection/>
    </xf>
    <xf numFmtId="174" fontId="23" fillId="27" borderId="13" xfId="53" applyNumberFormat="1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0" fillId="0" borderId="20" xfId="53" applyFont="1" applyFill="1" applyBorder="1" applyAlignment="1">
      <alignment horizontal="center" vertical="center"/>
      <protection/>
    </xf>
    <xf numFmtId="0" fontId="23" fillId="27" borderId="14" xfId="53" applyFont="1" applyFill="1" applyBorder="1" applyAlignment="1">
      <alignment horizontal="right" vertical="center" wrapText="1"/>
      <protection/>
    </xf>
    <xf numFmtId="0" fontId="26" fillId="27" borderId="19" xfId="0" applyFont="1" applyFill="1" applyBorder="1" applyAlignment="1">
      <alignment vertical="center" wrapText="1"/>
    </xf>
    <xf numFmtId="0" fontId="26" fillId="27" borderId="15" xfId="0" applyFont="1" applyFill="1" applyBorder="1" applyAlignment="1">
      <alignment vertical="center" wrapText="1"/>
    </xf>
    <xf numFmtId="0" fontId="26" fillId="27" borderId="16" xfId="0" applyFont="1" applyFill="1" applyBorder="1" applyAlignment="1">
      <alignment vertical="center" wrapText="1"/>
    </xf>
    <xf numFmtId="0" fontId="23" fillId="27" borderId="15" xfId="53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4" fontId="28" fillId="0" borderId="0" xfId="53" applyNumberFormat="1" applyFont="1" applyFill="1" applyAlignment="1">
      <alignment horizontal="right" wrapText="1"/>
      <protection/>
    </xf>
    <xf numFmtId="0" fontId="27" fillId="0" borderId="0" xfId="0" applyFont="1" applyAlignment="1">
      <alignment horizontal="right"/>
    </xf>
    <xf numFmtId="0" fontId="28" fillId="0" borderId="0" xfId="53" applyFont="1" applyFill="1" applyAlignment="1">
      <alignment horizontal="right" vertical="center" wrapText="1"/>
      <protection/>
    </xf>
    <xf numFmtId="0" fontId="27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4" fillId="0" borderId="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ысотная,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hozglav.MERIA\Documents\&#1053;&#1072;&#1090;&#1072;&#1083;&#1100;&#1103;\&#1054;&#1090;&#1076;&#1077;&#1083;%20&#1046;&#1050;&#1061;\&#1050;&#1086;&#1085;&#1082;&#1091;&#1088;&#1089;%20&#1087;&#1086;%20&#1086;&#1090;&#1073;&#1086;&#1088;&#1091;%20&#1059;&#1050;%20&#8470;75\&#1044;&#1086;&#1082;&#1091;&#1084;&#1077;&#1085;&#1090;&#1099;%20&#1087;&#1086;%20&#1082;&#1086;&#1085;&#1082;&#1091;&#1088;&#1089;&#1091;%20&#1055;&#1072;&#1088;&#1082;&#1086;&#1074;&#1072;&#1103;%2025\&#1055;&#1072;&#1088;&#1082;&#1086;&#1074;&#1072;&#1103;%2025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\&#1089;&#1072;&#1085;&#1090;&#1077;&#1093;&#1085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hozglav.MERIA\Documents\&#1053;&#1072;&#1090;&#1072;&#1083;&#1100;&#1103;\&#1054;&#1090;&#1076;&#1077;&#1083;%20&#1046;&#1050;&#1061;\&#1050;&#1086;&#1085;&#1082;&#1091;&#1088;&#1089;%20&#1087;&#1086;%20&#1086;&#1090;&#1073;&#1086;&#1088;&#1091;%20&#1059;&#1050;%20&#8470;75\&#1044;&#1086;&#1082;&#1091;&#1084;&#1077;&#1085;&#1090;&#1099;%20&#1087;&#1086;%20&#1082;&#1086;&#1085;&#1082;&#1091;&#1088;&#1089;&#1091;%20&#1055;&#1072;&#1088;&#1082;&#1086;&#1074;&#1072;&#1103;%2025\&#1055;&#1072;&#1088;&#1082;&#1086;&#1074;&#1072;&#1103;%2025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089;&#1072;&#1085;&#1090;&#1077;&#1093;&#1085;&#1080;&#1082;&#1072;,%20&#1074;&#1077;&#1085;&#1090;&#1080;&#1083;&#1103;&#1094;&#1080;&#1103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hozglav.MERIA\Documents\&#1053;&#1072;&#1090;&#1072;&#1083;&#1100;&#1103;\&#1054;&#1090;&#1076;&#1077;&#1083;%20&#1046;&#1050;&#1061;\&#1050;&#1086;&#1085;&#1082;&#1091;&#1088;&#1089;%20&#1087;&#1086;%20&#1086;&#1090;&#1073;&#1086;&#1088;&#1091;%20&#1059;&#1050;%20&#8470;75\&#1044;&#1086;&#1082;&#1091;&#1084;&#1077;&#1085;&#1090;&#1099;%20&#1087;&#1086;%20&#1082;&#1086;&#1085;&#1082;&#1091;&#1088;&#1089;&#1091;%20&#1055;&#1072;&#1088;&#1082;&#1086;&#1074;&#1072;&#1103;%2025\&#1055;&#1072;&#1088;&#1082;&#1086;&#1074;&#1072;&#1103;%2025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\&#1089;&#1072;&#1085;&#1090;&#1077;&#1093;&#1085;&#1080;&#1082;&#1072;,%20&#1074;&#1077;&#1085;&#1090;&#1080;&#1083;&#1103;&#1094;&#1080;&#1103;%20%20&#8212;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rhozglav.MERIA\Documents\&#1053;&#1072;&#1090;&#1072;&#1083;&#1100;&#1103;\&#1054;&#1090;&#1076;&#1077;&#1083;%20&#1046;&#1050;&#1061;\&#1050;&#1086;&#1085;&#1082;&#1091;&#1088;&#1089;%20&#1087;&#1086;%20&#1086;&#1090;&#1073;&#1086;&#1088;&#1091;%20&#1059;&#1050;%20&#8470;75\&#1044;&#1086;&#1082;&#1091;&#1084;&#1077;&#1085;&#1090;&#1099;%20&#1087;&#1086;%20&#1082;&#1086;&#1085;&#1082;&#1091;&#1088;&#1089;&#1091;%20&#1055;&#1072;&#1088;&#1082;&#1086;&#1074;&#1072;&#1103;%2025\&#1055;&#1072;&#1088;&#1082;&#1086;&#1074;&#1072;&#1103;%2025\&#1059;&#1089;&#1083;&#1091;&#1075;&#1080;%20(&#1088;&#1072;&#1089;&#1095;&#1077;&#1090;&#1099;)\&#1056;&#1072;&#1073;&#1086;&#1090;&#1099;%20&#1080;%20&#1091;&#1089;&#1083;&#1091;&#1075;&#1080;%20&#1087;&#1086;%20&#1089;&#1086;&#1076;&#1077;&#1088;&#1078;%20&#1080;&#1085;&#1086;&#1075;&#1086;%20&#1086;&#1073;%20&#1080;&#1084;&#1091;&#1097;&#1077;&#1089;&#1090;&#1074;&#1072;%20&#1074;%20&#1052;&#1044;\&#1057;&#1086;&#1076;&#1077;&#1088;&#1078;&#1072;&#1085;&#1080;&#1077;%20&#1083;&#1077;&#1089;&#1090;&#1085;&#1080;&#1095;&#1085;&#1099;&#1093;%20&#1082;&#1083;&#1077;&#1090;&#1086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gkh\Desktop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082;&#1086;&#1085;&#1089;&#1090;&#1088;&#1091;&#1082;&#1090;&#1080;&#1074;&#1085;&#1099;&#1077;%20&#1101;&#1083;&#1077;&#1084;&#1077;&#1085;&#1090;&#109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gkh\Desktop\&#1059;&#1089;&#1083;&#1091;&#1075;&#1080;%20(&#1088;&#1072;&#1089;&#1095;&#1077;&#1090;&#1099;)\&#1057;&#1086;&#1076;&#1077;&#1088;&#1078;&#1072;&#1085;&#1080;&#1077;%20&#1089;&#1080;&#1089;&#1090;&#1077;&#1084;%20&#1061;&#1042;&#1057;%20&#1043;&#1042;&#1057;%20&#1086;&#1090;&#1087;&#1083;&#1077;&#1085;&#1080;&#1103;%20&#1101;&#1083;&#1077;&#1082;&#1090;&#1088;&#1080;&#1082;&#1072;\&#1089;&#1072;&#1085;&#1090;&#1077;&#1093;&#1085;&#1080;&#1082;&#1072;,%20&#1074;&#1077;&#1085;&#1090;&#1080;&#1083;&#1103;&#1094;&#1080;&#1103;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gkh\Desktop\&#1059;&#1089;&#1083;&#1091;&#1075;&#1080;%20(&#1088;&#1072;&#1089;&#1095;&#1077;&#1090;&#1099;)\&#1056;&#1072;&#1073;&#1086;&#1090;&#1099;%20&#1080;%20&#1091;&#1089;&#1083;&#1091;&#1075;&#1080;%20&#1087;&#1086;%20&#1089;&#1086;&#1076;&#1077;&#1088;&#1078;%20&#1080;&#1085;&#1086;&#1075;&#1086;%20&#1086;&#1073;%20&#1080;&#1084;&#1091;&#1097;&#1077;&#1089;&#1090;&#1074;&#1072;%20&#1074;%20&#1052;&#1044;\&#1057;&#1086;&#1076;&#1077;&#1088;&#1078;&#1072;&#1085;&#1080;&#1077;%20&#1083;&#1077;&#1089;&#1090;&#1085;&#1080;&#1095;&#1085;&#1099;&#1093;%20&#1082;&#1083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4">
          <cell r="O14">
            <v>747.2833408289964</v>
          </cell>
          <cell r="S14">
            <v>6725.550067460968</v>
          </cell>
          <cell r="U14">
            <v>74.72833408289964</v>
          </cell>
          <cell r="W14">
            <v>74.72833408289964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4">
          <cell r="G14">
            <v>2989.1333633159857</v>
          </cell>
          <cell r="I14">
            <v>2034.1634816579929</v>
          </cell>
          <cell r="K14">
            <v>3156.166822486989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3">
          <cell r="G13">
            <v>3487.322257201983</v>
          </cell>
          <cell r="K13">
            <v>871.8305643004958</v>
          </cell>
          <cell r="M13">
            <v>1743.6611286009916</v>
          </cell>
          <cell r="O13">
            <v>1743.6611286009916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Инв"/>
      <sheetName val="ОТ"/>
      <sheetName val="Мат_лы"/>
      <sheetName val="содержание помещений"/>
      <sheetName val="график мойки"/>
    </sheetNames>
    <sheetDataSet>
      <sheetData sheetId="4">
        <row r="18">
          <cell r="AH18">
            <v>2.94</v>
          </cell>
          <cell r="AI18">
            <v>5.55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1">
          <cell r="G11">
            <v>572.1201257386797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работы"/>
    </sheetNames>
    <sheetDataSet>
      <sheetData sheetId="1">
        <row r="14">
          <cell r="Y14">
            <v>149.45666816579927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"/>
      <sheetName val="Инв"/>
      <sheetName val="ОТ"/>
      <sheetName val="Мат_лы"/>
      <sheetName val="содержание помещений"/>
      <sheetName val="график мойки"/>
    </sheetNames>
    <sheetDataSet>
      <sheetData sheetId="4">
        <row r="31">
          <cell r="O31">
            <v>3035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9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8.125" style="0" customWidth="1"/>
    <col min="2" max="2" width="86.125" style="0" customWidth="1"/>
    <col min="3" max="3" width="13.125" style="0" customWidth="1"/>
    <col min="4" max="4" width="12.75390625" style="0" customWidth="1"/>
    <col min="5" max="5" width="13.00390625" style="0" hidden="1" customWidth="1"/>
    <col min="6" max="6" width="13.25390625" style="0" customWidth="1"/>
    <col min="7" max="7" width="14.625" style="0" customWidth="1"/>
    <col min="8" max="8" width="14.75390625" style="0" hidden="1" customWidth="1"/>
    <col min="9" max="9" width="15.625" style="0" customWidth="1"/>
    <col min="10" max="10" width="25.875" style="0" customWidth="1"/>
    <col min="11" max="11" width="9.625" style="0" hidden="1" customWidth="1"/>
  </cols>
  <sheetData>
    <row r="1" spans="3:10" ht="36.75" customHeight="1">
      <c r="C1" s="88"/>
      <c r="D1" s="88"/>
      <c r="E1" s="88"/>
      <c r="F1" s="97" t="s">
        <v>96</v>
      </c>
      <c r="G1" s="98"/>
      <c r="H1" s="98"/>
      <c r="I1" s="98"/>
      <c r="J1" s="98"/>
    </row>
    <row r="2" spans="3:10" ht="41.25" customHeight="1">
      <c r="C2" s="99" t="s">
        <v>101</v>
      </c>
      <c r="D2" s="98"/>
      <c r="E2" s="98"/>
      <c r="F2" s="98"/>
      <c r="G2" s="98"/>
      <c r="H2" s="98"/>
      <c r="I2" s="100"/>
      <c r="J2" s="100"/>
    </row>
    <row r="3" spans="3:10" ht="36" customHeight="1">
      <c r="C3" s="98"/>
      <c r="D3" s="98"/>
      <c r="E3" s="98"/>
      <c r="F3" s="98"/>
      <c r="G3" s="98"/>
      <c r="H3" s="98"/>
      <c r="I3" s="100"/>
      <c r="J3" s="100"/>
    </row>
    <row r="4" spans="3:10" ht="29.25" customHeight="1">
      <c r="C4" s="98"/>
      <c r="D4" s="98"/>
      <c r="E4" s="98"/>
      <c r="F4" s="98"/>
      <c r="G4" s="98"/>
      <c r="H4" s="98"/>
      <c r="I4" s="100"/>
      <c r="J4" s="100"/>
    </row>
    <row r="5" spans="1:10" ht="42.75" customHeight="1">
      <c r="A5" s="1"/>
      <c r="B5" s="2"/>
      <c r="C5" s="98"/>
      <c r="D5" s="98"/>
      <c r="E5" s="98"/>
      <c r="F5" s="98"/>
      <c r="G5" s="98"/>
      <c r="H5" s="98"/>
      <c r="I5" s="100"/>
      <c r="J5" s="100"/>
    </row>
    <row r="6" spans="1:10" ht="28.5" customHeight="1">
      <c r="A6" s="104" t="s">
        <v>64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6.5" customHeight="1" thickBot="1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ht="60.75" customHeight="1">
      <c r="A8" s="3"/>
      <c r="B8" s="4" t="s">
        <v>1</v>
      </c>
      <c r="C8" s="4" t="s">
        <v>2</v>
      </c>
      <c r="D8" s="4" t="s">
        <v>104</v>
      </c>
      <c r="E8" s="5" t="s">
        <v>3</v>
      </c>
      <c r="F8" s="5" t="s">
        <v>103</v>
      </c>
      <c r="G8" s="6" t="s">
        <v>4</v>
      </c>
      <c r="H8" s="4" t="s">
        <v>5</v>
      </c>
      <c r="I8" s="4" t="s">
        <v>5</v>
      </c>
      <c r="J8" s="7" t="s">
        <v>6</v>
      </c>
    </row>
    <row r="9" spans="1:10" ht="33" customHeight="1">
      <c r="A9" s="8"/>
      <c r="B9" s="9" t="s">
        <v>7</v>
      </c>
      <c r="C9" s="10"/>
      <c r="D9" s="11" t="s">
        <v>8</v>
      </c>
      <c r="E9" s="12"/>
      <c r="F9" s="12"/>
      <c r="G9" s="13"/>
      <c r="H9" s="10"/>
      <c r="I9" s="10"/>
      <c r="J9" s="69">
        <v>15512.9</v>
      </c>
    </row>
    <row r="10" spans="1:10" ht="33" customHeight="1">
      <c r="A10" s="14" t="s">
        <v>9</v>
      </c>
      <c r="B10" s="15" t="s">
        <v>59</v>
      </c>
      <c r="C10" s="16"/>
      <c r="D10" s="16"/>
      <c r="E10" s="16"/>
      <c r="F10" s="16"/>
      <c r="G10" s="16"/>
      <c r="H10" s="17"/>
      <c r="I10" s="17"/>
      <c r="J10" s="18">
        <f>J11</f>
        <v>0.061467136570067464</v>
      </c>
    </row>
    <row r="11" spans="1:10" ht="113.25" customHeight="1">
      <c r="A11" s="19"/>
      <c r="B11" s="31" t="s">
        <v>97</v>
      </c>
      <c r="C11" s="43">
        <v>2</v>
      </c>
      <c r="D11" s="43" t="s">
        <v>10</v>
      </c>
      <c r="E11" s="44">
        <f>'[5]работы'!$G$11</f>
        <v>572.1201257386797</v>
      </c>
      <c r="F11" s="44">
        <f>E11</f>
        <v>572.1201257386797</v>
      </c>
      <c r="G11" s="45">
        <v>10</v>
      </c>
      <c r="H11" s="28">
        <f>C11*F11*G11</f>
        <v>11442.402514773594</v>
      </c>
      <c r="I11" s="28">
        <f>C11*F11*G11</f>
        <v>11442.402514773594</v>
      </c>
      <c r="J11" s="29">
        <f>H11/12/J9</f>
        <v>0.061467136570067464</v>
      </c>
    </row>
    <row r="12" spans="1:10" ht="48.75" customHeight="1">
      <c r="A12" s="14" t="s">
        <v>61</v>
      </c>
      <c r="B12" s="15" t="s">
        <v>53</v>
      </c>
      <c r="C12" s="15"/>
      <c r="D12" s="15"/>
      <c r="E12" s="15"/>
      <c r="F12" s="15"/>
      <c r="G12" s="15"/>
      <c r="H12" s="15"/>
      <c r="I12" s="15"/>
      <c r="J12" s="18">
        <f>J13+J17+J27+J34</f>
        <v>8.043658969705792</v>
      </c>
    </row>
    <row r="13" spans="1:10" ht="33" customHeight="1">
      <c r="A13" s="20" t="s">
        <v>65</v>
      </c>
      <c r="B13" s="21" t="s">
        <v>50</v>
      </c>
      <c r="C13" s="22"/>
      <c r="D13" s="22"/>
      <c r="E13" s="22"/>
      <c r="F13" s="22"/>
      <c r="G13" s="22"/>
      <c r="H13" s="23"/>
      <c r="I13" s="23"/>
      <c r="J13" s="24">
        <f>SUM(J14:J16)</f>
        <v>0.050243121820204045</v>
      </c>
    </row>
    <row r="14" spans="1:10" ht="40.5" customHeight="1">
      <c r="A14" s="19"/>
      <c r="B14" s="31" t="s">
        <v>66</v>
      </c>
      <c r="C14" s="26">
        <v>3</v>
      </c>
      <c r="D14" s="26" t="s">
        <v>10</v>
      </c>
      <c r="E14" s="57">
        <f>'[1]работы'!$U$14</f>
        <v>74.72833408289964</v>
      </c>
      <c r="F14" s="57">
        <f>(E14*4.3%)+E14</f>
        <v>77.94165244846432</v>
      </c>
      <c r="G14" s="45">
        <v>10</v>
      </c>
      <c r="H14" s="28">
        <f>C14*F14*G14</f>
        <v>2338.2495734539298</v>
      </c>
      <c r="I14" s="28">
        <f>C14*F14*G14</f>
        <v>2338.2495734539298</v>
      </c>
      <c r="J14" s="29">
        <f>H14/$J$14/12</f>
        <v>0.012560780455051011</v>
      </c>
    </row>
    <row r="15" spans="1:10" ht="40.5" customHeight="1">
      <c r="A15" s="19"/>
      <c r="B15" s="25" t="s">
        <v>67</v>
      </c>
      <c r="C15" s="26">
        <v>3</v>
      </c>
      <c r="D15" s="26" t="s">
        <v>10</v>
      </c>
      <c r="E15" s="57">
        <f>'[6]работы'!$Y$14</f>
        <v>149.45666816579927</v>
      </c>
      <c r="F15" s="57">
        <f>(E15*4.3%)+E15</f>
        <v>155.88330489692865</v>
      </c>
      <c r="G15" s="45">
        <v>10</v>
      </c>
      <c r="H15" s="28">
        <f>C15*F15*G15</f>
        <v>4676.4991469078595</v>
      </c>
      <c r="I15" s="28">
        <f>C15*F15*G15</f>
        <v>4676.4991469078595</v>
      </c>
      <c r="J15" s="29">
        <f>H15/$J$14/12</f>
        <v>0.025121560910102023</v>
      </c>
    </row>
    <row r="16" spans="1:10" ht="40.5" customHeight="1">
      <c r="A16" s="19"/>
      <c r="B16" s="25" t="s">
        <v>51</v>
      </c>
      <c r="C16" s="26">
        <v>3</v>
      </c>
      <c r="D16" s="26" t="s">
        <v>10</v>
      </c>
      <c r="E16" s="57">
        <f>'[1]работы'!$W$14</f>
        <v>74.72833408289964</v>
      </c>
      <c r="F16" s="57">
        <f>(E16*4.3%)+E16</f>
        <v>77.94165244846432</v>
      </c>
      <c r="G16" s="77">
        <v>10</v>
      </c>
      <c r="H16" s="28">
        <f>C16*F16*G16</f>
        <v>2338.2495734539298</v>
      </c>
      <c r="I16" s="28">
        <f>C16*F16*G16</f>
        <v>2338.2495734539298</v>
      </c>
      <c r="J16" s="29">
        <f>H16/$J$14/12</f>
        <v>0.012560780455051011</v>
      </c>
    </row>
    <row r="17" spans="1:10" ht="40.5" customHeight="1">
      <c r="A17" s="20" t="s">
        <v>68</v>
      </c>
      <c r="B17" s="21" t="s">
        <v>69</v>
      </c>
      <c r="C17" s="21"/>
      <c r="D17" s="21"/>
      <c r="E17" s="21"/>
      <c r="F17" s="21"/>
      <c r="G17" s="21"/>
      <c r="H17" s="21"/>
      <c r="I17" s="21"/>
      <c r="J17" s="24">
        <f>SUM(J18:J26)</f>
        <v>4.180810550420768</v>
      </c>
    </row>
    <row r="18" spans="1:10" ht="61.5" customHeight="1">
      <c r="A18" s="19"/>
      <c r="B18" s="25" t="s">
        <v>46</v>
      </c>
      <c r="C18" s="26">
        <v>2</v>
      </c>
      <c r="D18" s="26" t="s">
        <v>10</v>
      </c>
      <c r="E18" s="27">
        <f>'[2]работы'!$G$14</f>
        <v>2989.1333633159857</v>
      </c>
      <c r="F18" s="57">
        <f aca="true" t="shared" si="0" ref="F18:F26">(E18*4.3%)+E18</f>
        <v>3117.666097938573</v>
      </c>
      <c r="G18" s="26">
        <v>10</v>
      </c>
      <c r="H18" s="28">
        <f aca="true" t="shared" si="1" ref="H18:H26">C18*F18*G18</f>
        <v>62353.321958771456</v>
      </c>
      <c r="I18" s="28">
        <f aca="true" t="shared" si="2" ref="I18:I26">C18*F18*G18</f>
        <v>62353.321958771456</v>
      </c>
      <c r="J18" s="29">
        <f>H18/$J$14/12</f>
        <v>0.33495414546802693</v>
      </c>
    </row>
    <row r="19" spans="1:10" ht="40.5" customHeight="1">
      <c r="A19" s="30"/>
      <c r="B19" s="31" t="s">
        <v>49</v>
      </c>
      <c r="C19" s="26">
        <v>1</v>
      </c>
      <c r="D19" s="26" t="s">
        <v>10</v>
      </c>
      <c r="E19" s="27">
        <f>'[2]работы'!$I$14</f>
        <v>2034.1634816579929</v>
      </c>
      <c r="F19" s="57">
        <f t="shared" si="0"/>
        <v>2121.6325113692865</v>
      </c>
      <c r="G19" s="26">
        <v>10</v>
      </c>
      <c r="H19" s="28">
        <f t="shared" si="1"/>
        <v>21216.325113692867</v>
      </c>
      <c r="I19" s="28">
        <f t="shared" si="2"/>
        <v>21216.325113692867</v>
      </c>
      <c r="J19" s="29">
        <f>H19/$J$14/12</f>
        <v>0.11397141042666033</v>
      </c>
    </row>
    <row r="20" spans="1:10" ht="29.25" customHeight="1">
      <c r="A20" s="30"/>
      <c r="B20" s="32" t="s">
        <v>11</v>
      </c>
      <c r="C20" s="26">
        <v>1</v>
      </c>
      <c r="D20" s="26" t="s">
        <v>10</v>
      </c>
      <c r="E20" s="27">
        <f>'[2]работы'!$K$14</f>
        <v>3156.166822486989</v>
      </c>
      <c r="F20" s="57">
        <f t="shared" si="0"/>
        <v>3291.8819958539298</v>
      </c>
      <c r="G20" s="26">
        <v>10</v>
      </c>
      <c r="H20" s="28">
        <f t="shared" si="1"/>
        <v>32918.8199585393</v>
      </c>
      <c r="I20" s="28">
        <f t="shared" si="2"/>
        <v>32918.8199585393</v>
      </c>
      <c r="J20" s="29">
        <f>H20/$J$14/12</f>
        <v>0.1768357300404787</v>
      </c>
    </row>
    <row r="21" spans="1:10" ht="40.5" customHeight="1">
      <c r="A21" s="33"/>
      <c r="B21" s="32" t="s">
        <v>47</v>
      </c>
      <c r="C21" s="26">
        <v>1</v>
      </c>
      <c r="D21" s="26" t="s">
        <v>12</v>
      </c>
      <c r="E21" s="27">
        <v>3331.24</v>
      </c>
      <c r="F21" s="57">
        <f t="shared" si="0"/>
        <v>3474.48332</v>
      </c>
      <c r="G21" s="26">
        <v>3</v>
      </c>
      <c r="H21" s="28">
        <f t="shared" si="1"/>
        <v>10423.44996</v>
      </c>
      <c r="I21" s="28">
        <f t="shared" si="2"/>
        <v>10423.44996</v>
      </c>
      <c r="J21" s="29">
        <f>H21/$J$14/12</f>
        <v>0.05599345254594563</v>
      </c>
    </row>
    <row r="22" spans="1:10" ht="40.5" customHeight="1">
      <c r="A22" s="30"/>
      <c r="B22" s="32" t="s">
        <v>48</v>
      </c>
      <c r="C22" s="26">
        <v>1</v>
      </c>
      <c r="D22" s="26" t="s">
        <v>10</v>
      </c>
      <c r="E22" s="27">
        <f>'[1]работы'!$O$14</f>
        <v>747.2833408289964</v>
      </c>
      <c r="F22" s="57">
        <f t="shared" si="0"/>
        <v>779.4165244846432</v>
      </c>
      <c r="G22" s="26">
        <v>10</v>
      </c>
      <c r="H22" s="28">
        <f t="shared" si="1"/>
        <v>7794.165244846432</v>
      </c>
      <c r="I22" s="28">
        <f t="shared" si="2"/>
        <v>7794.165244846432</v>
      </c>
      <c r="J22" s="29">
        <f>H22/$J$14/12</f>
        <v>0.041869268183503366</v>
      </c>
    </row>
    <row r="23" spans="1:10" ht="48.75" customHeight="1">
      <c r="A23" s="30"/>
      <c r="B23" s="34" t="s">
        <v>70</v>
      </c>
      <c r="C23" s="26">
        <v>2</v>
      </c>
      <c r="D23" s="26" t="s">
        <v>71</v>
      </c>
      <c r="E23" s="27">
        <v>10883.33</v>
      </c>
      <c r="F23" s="57">
        <f t="shared" si="0"/>
        <v>11351.31319</v>
      </c>
      <c r="G23" s="26">
        <v>3</v>
      </c>
      <c r="H23" s="28">
        <f t="shared" si="1"/>
        <v>68107.87914</v>
      </c>
      <c r="I23" s="28">
        <f t="shared" si="2"/>
        <v>68107.87914</v>
      </c>
      <c r="J23" s="29">
        <f>H23/12/J9</f>
        <v>0.3658668975497812</v>
      </c>
    </row>
    <row r="24" spans="1:10" ht="31.5" customHeight="1">
      <c r="A24" s="35"/>
      <c r="B24" s="34" t="s">
        <v>72</v>
      </c>
      <c r="C24" s="36">
        <v>12</v>
      </c>
      <c r="D24" s="36" t="s">
        <v>73</v>
      </c>
      <c r="E24" s="37">
        <v>40000</v>
      </c>
      <c r="F24" s="57">
        <f t="shared" si="0"/>
        <v>41720</v>
      </c>
      <c r="G24" s="36">
        <v>1</v>
      </c>
      <c r="H24" s="28">
        <f t="shared" si="1"/>
        <v>500640</v>
      </c>
      <c r="I24" s="28">
        <f t="shared" si="2"/>
        <v>500640</v>
      </c>
      <c r="J24" s="39">
        <f>H24/$J$14/12</f>
        <v>2.689374649485267</v>
      </c>
    </row>
    <row r="25" spans="1:10" ht="37.5" customHeight="1">
      <c r="A25" s="35"/>
      <c r="B25" s="34" t="s">
        <v>95</v>
      </c>
      <c r="C25" s="36">
        <v>12</v>
      </c>
      <c r="D25" s="36" t="s">
        <v>39</v>
      </c>
      <c r="E25" s="37">
        <v>373.642</v>
      </c>
      <c r="F25" s="57">
        <f t="shared" si="0"/>
        <v>389.708606</v>
      </c>
      <c r="G25" s="36">
        <v>1</v>
      </c>
      <c r="H25" s="28">
        <f t="shared" si="1"/>
        <v>4676.503272</v>
      </c>
      <c r="I25" s="28">
        <f t="shared" si="2"/>
        <v>4676.503272</v>
      </c>
      <c r="J25" s="39">
        <f>H25/$J$14/12</f>
        <v>0.025121583069574353</v>
      </c>
    </row>
    <row r="26" spans="1:10" ht="37.5" customHeight="1">
      <c r="A26" s="19"/>
      <c r="B26" s="32" t="s">
        <v>74</v>
      </c>
      <c r="C26" s="26">
        <v>1</v>
      </c>
      <c r="D26" s="26" t="s">
        <v>10</v>
      </c>
      <c r="E26" s="27">
        <f>'[1]работы'!$S$14</f>
        <v>6725.550067460968</v>
      </c>
      <c r="F26" s="57">
        <f t="shared" si="0"/>
        <v>7014.74872036179</v>
      </c>
      <c r="G26" s="36">
        <v>10</v>
      </c>
      <c r="H26" s="28">
        <f t="shared" si="1"/>
        <v>70147.4872036179</v>
      </c>
      <c r="I26" s="28">
        <f t="shared" si="2"/>
        <v>70147.4872036179</v>
      </c>
      <c r="J26" s="29">
        <f>H26/$J$14/12</f>
        <v>0.3768234136515303</v>
      </c>
    </row>
    <row r="27" spans="1:10" ht="37.5" customHeight="1">
      <c r="A27" s="20" t="s">
        <v>62</v>
      </c>
      <c r="B27" s="21" t="s">
        <v>52</v>
      </c>
      <c r="C27" s="21"/>
      <c r="D27" s="21"/>
      <c r="E27" s="21"/>
      <c r="F27" s="21"/>
      <c r="G27" s="21"/>
      <c r="H27" s="21"/>
      <c r="I27" s="21"/>
      <c r="J27" s="24">
        <f>SUM(J28:J33)</f>
        <v>1.283385709788328</v>
      </c>
    </row>
    <row r="28" spans="1:10" ht="48.75" customHeight="1">
      <c r="A28" s="19"/>
      <c r="B28" s="32" t="s">
        <v>75</v>
      </c>
      <c r="C28" s="26">
        <v>2</v>
      </c>
      <c r="D28" s="26" t="s">
        <v>10</v>
      </c>
      <c r="E28" s="27">
        <f>'[3]работы'!$G$13</f>
        <v>3487.322257201983</v>
      </c>
      <c r="F28" s="57">
        <f aca="true" t="shared" si="3" ref="F28:F33">(E28*4.3%)+E28</f>
        <v>3637.2771142616684</v>
      </c>
      <c r="G28" s="26">
        <v>10</v>
      </c>
      <c r="H28" s="28">
        <f aca="true" t="shared" si="4" ref="H28:H33">C28*F28*G28</f>
        <v>72745.54228523337</v>
      </c>
      <c r="I28" s="28">
        <f aca="true" t="shared" si="5" ref="I28:I33">C28*F28*G28</f>
        <v>72745.54228523337</v>
      </c>
      <c r="J28" s="29">
        <f aca="true" t="shared" si="6" ref="J28:J33">H28/$J$14/12</f>
        <v>0.3907798363793648</v>
      </c>
    </row>
    <row r="29" spans="1:10" ht="48.75" customHeight="1">
      <c r="A29" s="19"/>
      <c r="B29" s="32" t="s">
        <v>76</v>
      </c>
      <c r="C29" s="26">
        <v>3</v>
      </c>
      <c r="D29" s="26" t="s">
        <v>77</v>
      </c>
      <c r="E29" s="27">
        <v>867.915</v>
      </c>
      <c r="F29" s="57">
        <f t="shared" si="3"/>
        <v>905.2353449999999</v>
      </c>
      <c r="G29" s="26">
        <v>41</v>
      </c>
      <c r="H29" s="28">
        <f t="shared" si="4"/>
        <v>111343.947435</v>
      </c>
      <c r="I29" s="28">
        <f t="shared" si="5"/>
        <v>111343.947435</v>
      </c>
      <c r="J29" s="29">
        <f t="shared" si="6"/>
        <v>0.5981255784701764</v>
      </c>
    </row>
    <row r="30" spans="1:10" ht="32.25" customHeight="1">
      <c r="A30" s="19"/>
      <c r="B30" s="32" t="s">
        <v>78</v>
      </c>
      <c r="C30" s="26">
        <v>1</v>
      </c>
      <c r="D30" s="26" t="s">
        <v>10</v>
      </c>
      <c r="E30" s="27">
        <f>'[3]работы'!$K$13</f>
        <v>871.8305643004958</v>
      </c>
      <c r="F30" s="57">
        <f t="shared" si="3"/>
        <v>909.3192785654171</v>
      </c>
      <c r="G30" s="26">
        <v>10</v>
      </c>
      <c r="H30" s="28">
        <f t="shared" si="4"/>
        <v>9093.192785654172</v>
      </c>
      <c r="I30" s="28">
        <f t="shared" si="5"/>
        <v>9093.192785654172</v>
      </c>
      <c r="J30" s="29">
        <f t="shared" si="6"/>
        <v>0.0488474795474206</v>
      </c>
    </row>
    <row r="31" spans="1:10" ht="33.75" customHeight="1">
      <c r="A31" s="19"/>
      <c r="B31" s="32" t="s">
        <v>79</v>
      </c>
      <c r="C31" s="26">
        <v>1</v>
      </c>
      <c r="D31" s="26" t="s">
        <v>10</v>
      </c>
      <c r="E31" s="27">
        <f>'[3]работы'!$M$13</f>
        <v>1743.6611286009916</v>
      </c>
      <c r="F31" s="57">
        <f t="shared" si="3"/>
        <v>1818.6385571308342</v>
      </c>
      <c r="G31" s="26">
        <v>10</v>
      </c>
      <c r="H31" s="28">
        <f t="shared" si="4"/>
        <v>18186.385571308343</v>
      </c>
      <c r="I31" s="28">
        <f t="shared" si="5"/>
        <v>18186.385571308343</v>
      </c>
      <c r="J31" s="29">
        <f t="shared" si="6"/>
        <v>0.0976949590948412</v>
      </c>
    </row>
    <row r="32" spans="1:10" ht="33.75" customHeight="1">
      <c r="A32" s="19"/>
      <c r="B32" s="32" t="s">
        <v>95</v>
      </c>
      <c r="C32" s="26">
        <v>12</v>
      </c>
      <c r="D32" s="26" t="s">
        <v>39</v>
      </c>
      <c r="E32" s="27">
        <v>373.64</v>
      </c>
      <c r="F32" s="57">
        <f t="shared" si="3"/>
        <v>389.70651999999995</v>
      </c>
      <c r="G32" s="26">
        <v>2</v>
      </c>
      <c r="H32" s="28">
        <f t="shared" si="4"/>
        <v>9352.956479999999</v>
      </c>
      <c r="I32" s="28">
        <f t="shared" si="5"/>
        <v>9352.956479999999</v>
      </c>
      <c r="J32" s="39">
        <f t="shared" si="6"/>
        <v>0.050242897201683755</v>
      </c>
    </row>
    <row r="33" spans="1:10" ht="33.75" customHeight="1">
      <c r="A33" s="19"/>
      <c r="B33" s="32" t="s">
        <v>54</v>
      </c>
      <c r="C33" s="26">
        <v>1</v>
      </c>
      <c r="D33" s="26" t="s">
        <v>10</v>
      </c>
      <c r="E33" s="27">
        <f>'[3]работы'!$O$13</f>
        <v>1743.6611286009916</v>
      </c>
      <c r="F33" s="57">
        <f t="shared" si="3"/>
        <v>1818.6385571308342</v>
      </c>
      <c r="G33" s="26">
        <v>10</v>
      </c>
      <c r="H33" s="28">
        <f t="shared" si="4"/>
        <v>18186.385571308343</v>
      </c>
      <c r="I33" s="28">
        <f t="shared" si="5"/>
        <v>18186.385571308343</v>
      </c>
      <c r="J33" s="29">
        <f t="shared" si="6"/>
        <v>0.0976949590948412</v>
      </c>
    </row>
    <row r="34" spans="1:10" ht="30.75" customHeight="1">
      <c r="A34" s="40"/>
      <c r="B34" s="21" t="s">
        <v>29</v>
      </c>
      <c r="C34" s="21"/>
      <c r="D34" s="21"/>
      <c r="E34" s="21"/>
      <c r="F34" s="21"/>
      <c r="G34" s="21"/>
      <c r="H34" s="21"/>
      <c r="I34" s="21"/>
      <c r="J34" s="24">
        <f>SUM(J35:J37)</f>
        <v>2.5292195876764927</v>
      </c>
    </row>
    <row r="35" spans="1:10" ht="29.25" customHeight="1">
      <c r="A35" s="41"/>
      <c r="B35" s="42" t="s">
        <v>44</v>
      </c>
      <c r="C35" s="43">
        <v>12</v>
      </c>
      <c r="D35" s="43" t="s">
        <v>30</v>
      </c>
      <c r="E35" s="44">
        <v>3500</v>
      </c>
      <c r="F35" s="57">
        <f>(E35*4.3%)+E35</f>
        <v>3650.5</v>
      </c>
      <c r="G35" s="45">
        <v>10</v>
      </c>
      <c r="H35" s="28">
        <f>C35*F35*G35</f>
        <v>438060</v>
      </c>
      <c r="I35" s="28">
        <f>C35*F35*G35</f>
        <v>438060</v>
      </c>
      <c r="J35" s="29">
        <f>H35/$J$14/12</f>
        <v>2.3532028182996085</v>
      </c>
    </row>
    <row r="36" spans="1:10" ht="29.25" customHeight="1">
      <c r="A36" s="41"/>
      <c r="B36" s="42" t="s">
        <v>31</v>
      </c>
      <c r="C36" s="43">
        <v>1</v>
      </c>
      <c r="D36" s="43" t="s">
        <v>30</v>
      </c>
      <c r="E36" s="44">
        <v>773.24</v>
      </c>
      <c r="F36" s="57">
        <f>(E36*4.3%)+E36</f>
        <v>806.48932</v>
      </c>
      <c r="G36" s="45">
        <v>10</v>
      </c>
      <c r="H36" s="28">
        <f>C36*F36*G36</f>
        <v>8064.8932</v>
      </c>
      <c r="I36" s="28">
        <f>C36*F36*G36</f>
        <v>8064.8932</v>
      </c>
      <c r="J36" s="29">
        <f>H36/$J$14/12</f>
        <v>0.043323584457666424</v>
      </c>
    </row>
    <row r="37" spans="1:10" ht="29.25" customHeight="1">
      <c r="A37" s="41"/>
      <c r="B37" s="42" t="s">
        <v>32</v>
      </c>
      <c r="C37" s="43">
        <v>1</v>
      </c>
      <c r="D37" s="43" t="s">
        <v>30</v>
      </c>
      <c r="E37" s="44">
        <v>2368.31</v>
      </c>
      <c r="F37" s="57">
        <f>(E37*4.3%)+E37</f>
        <v>2470.14733</v>
      </c>
      <c r="G37" s="45">
        <v>10</v>
      </c>
      <c r="H37" s="28">
        <f>C37*F37*G37</f>
        <v>24701.473299999998</v>
      </c>
      <c r="I37" s="28">
        <f>C37*F37*G37</f>
        <v>24701.473299999998</v>
      </c>
      <c r="J37" s="29">
        <f>H37/$J$14/12</f>
        <v>0.13269318491921775</v>
      </c>
    </row>
    <row r="38" spans="1:10" ht="48.75" customHeight="1">
      <c r="A38" s="14" t="s">
        <v>13</v>
      </c>
      <c r="B38" s="15" t="s">
        <v>55</v>
      </c>
      <c r="C38" s="15"/>
      <c r="D38" s="15"/>
      <c r="E38" s="15"/>
      <c r="F38" s="15"/>
      <c r="G38" s="15"/>
      <c r="H38" s="15"/>
      <c r="I38" s="15"/>
      <c r="J38" s="18">
        <f>J39+J50</f>
        <v>22.458289842091634</v>
      </c>
    </row>
    <row r="39" spans="1:10" ht="48.75" customHeight="1">
      <c r="A39" s="20" t="s">
        <v>14</v>
      </c>
      <c r="B39" s="21" t="s">
        <v>33</v>
      </c>
      <c r="C39" s="21"/>
      <c r="D39" s="21"/>
      <c r="E39" s="21"/>
      <c r="F39" s="21"/>
      <c r="G39" s="21"/>
      <c r="H39" s="21"/>
      <c r="I39" s="21"/>
      <c r="J39" s="24">
        <f>SUM(J40:J49)</f>
        <v>7.230567424947409</v>
      </c>
    </row>
    <row r="40" spans="1:10" ht="35.25" customHeight="1">
      <c r="A40" s="19"/>
      <c r="B40" s="31" t="s">
        <v>15</v>
      </c>
      <c r="C40" s="43">
        <v>52</v>
      </c>
      <c r="D40" s="43" t="s">
        <v>8</v>
      </c>
      <c r="E40" s="44">
        <v>2.954</v>
      </c>
      <c r="F40" s="57">
        <f aca="true" t="shared" si="7" ref="F40:F49">(E40*4.3%)+E40</f>
        <v>3.0810220000000004</v>
      </c>
      <c r="G40" s="27">
        <f>'[7]содержание помещений'!$O$31</f>
        <v>3035</v>
      </c>
      <c r="H40" s="28">
        <f aca="true" t="shared" si="8" ref="H40:H49">C40*F40*G40</f>
        <v>486246.89204000006</v>
      </c>
      <c r="I40" s="28">
        <f aca="true" t="shared" si="9" ref="I40:I49">C40*F40*G40</f>
        <v>486246.89204000006</v>
      </c>
      <c r="J40" s="29">
        <f>H40/12/J9</f>
        <v>2.6120566971144448</v>
      </c>
    </row>
    <row r="41" spans="1:10" ht="35.25" customHeight="1">
      <c r="A41" s="46"/>
      <c r="B41" s="31" t="s">
        <v>34</v>
      </c>
      <c r="C41" s="43">
        <v>52</v>
      </c>
      <c r="D41" s="43" t="s">
        <v>8</v>
      </c>
      <c r="E41" s="44">
        <v>4.546</v>
      </c>
      <c r="F41" s="57">
        <f t="shared" si="7"/>
        <v>4.741478</v>
      </c>
      <c r="G41" s="27">
        <f>G40</f>
        <v>3035</v>
      </c>
      <c r="H41" s="28">
        <f t="shared" si="8"/>
        <v>748300.0579599999</v>
      </c>
      <c r="I41" s="28">
        <f t="shared" si="9"/>
        <v>748300.0579599999</v>
      </c>
      <c r="J41" s="29">
        <f>H41/12/J9</f>
        <v>4.019773102600631</v>
      </c>
    </row>
    <row r="42" spans="1:10" ht="35.25" customHeight="1">
      <c r="A42" s="19"/>
      <c r="B42" s="31" t="s">
        <v>35</v>
      </c>
      <c r="C42" s="43">
        <v>3</v>
      </c>
      <c r="D42" s="43" t="s">
        <v>8</v>
      </c>
      <c r="E42" s="44">
        <v>4.206</v>
      </c>
      <c r="F42" s="57">
        <f t="shared" si="7"/>
        <v>4.386858</v>
      </c>
      <c r="G42" s="27">
        <v>289.8</v>
      </c>
      <c r="H42" s="28">
        <f t="shared" si="8"/>
        <v>3813.9343452000003</v>
      </c>
      <c r="I42" s="28">
        <f t="shared" si="9"/>
        <v>3813.9343452000003</v>
      </c>
      <c r="J42" s="29">
        <f>H42/12/J9</f>
        <v>0.02048797208130008</v>
      </c>
    </row>
    <row r="43" spans="1:10" ht="35.25" customHeight="1">
      <c r="A43" s="19"/>
      <c r="B43" s="31" t="s">
        <v>36</v>
      </c>
      <c r="C43" s="43">
        <v>52</v>
      </c>
      <c r="D43" s="43" t="s">
        <v>8</v>
      </c>
      <c r="E43" s="44">
        <v>1.283</v>
      </c>
      <c r="F43" s="57">
        <f t="shared" si="7"/>
        <v>1.338169</v>
      </c>
      <c r="G43" s="27">
        <v>20</v>
      </c>
      <c r="H43" s="28">
        <f t="shared" si="8"/>
        <v>1391.69576</v>
      </c>
      <c r="I43" s="28">
        <f t="shared" si="9"/>
        <v>1391.69576</v>
      </c>
      <c r="J43" s="29">
        <f>H43/12/J9</f>
        <v>0.007476013296460795</v>
      </c>
    </row>
    <row r="44" spans="1:10" ht="35.25" customHeight="1">
      <c r="A44" s="19"/>
      <c r="B44" s="31" t="s">
        <v>80</v>
      </c>
      <c r="C44" s="43">
        <v>1</v>
      </c>
      <c r="D44" s="43" t="s">
        <v>8</v>
      </c>
      <c r="E44" s="44">
        <v>8.59</v>
      </c>
      <c r="F44" s="57">
        <f t="shared" si="7"/>
        <v>8.95937</v>
      </c>
      <c r="G44" s="27">
        <v>136.72</v>
      </c>
      <c r="H44" s="28">
        <f t="shared" si="8"/>
        <v>1224.9250663999999</v>
      </c>
      <c r="I44" s="28">
        <f t="shared" si="9"/>
        <v>1224.9250663999999</v>
      </c>
      <c r="J44" s="29">
        <f>H44/12/J9</f>
        <v>0.00658014226009751</v>
      </c>
    </row>
    <row r="45" spans="1:10" ht="33.75" customHeight="1">
      <c r="A45" s="19"/>
      <c r="B45" s="31" t="s">
        <v>37</v>
      </c>
      <c r="C45" s="43">
        <v>52</v>
      </c>
      <c r="D45" s="43" t="s">
        <v>8</v>
      </c>
      <c r="E45" s="44">
        <v>2.65</v>
      </c>
      <c r="F45" s="57">
        <f t="shared" si="7"/>
        <v>2.76395</v>
      </c>
      <c r="G45" s="27">
        <v>20</v>
      </c>
      <c r="H45" s="28">
        <f t="shared" si="8"/>
        <v>2874.5080000000003</v>
      </c>
      <c r="I45" s="28">
        <f t="shared" si="9"/>
        <v>2874.5080000000003</v>
      </c>
      <c r="J45" s="29">
        <f>H45/12/J9</f>
        <v>0.015441492779127909</v>
      </c>
    </row>
    <row r="46" spans="1:10" ht="33.75" customHeight="1">
      <c r="A46" s="19"/>
      <c r="B46" s="31" t="s">
        <v>28</v>
      </c>
      <c r="C46" s="43">
        <v>24</v>
      </c>
      <c r="D46" s="43" t="s">
        <v>8</v>
      </c>
      <c r="E46" s="44">
        <v>2.938</v>
      </c>
      <c r="F46" s="57">
        <f t="shared" si="7"/>
        <v>3.064334</v>
      </c>
      <c r="G46" s="27">
        <f>G43</f>
        <v>20</v>
      </c>
      <c r="H46" s="28">
        <f t="shared" si="8"/>
        <v>1470.88032</v>
      </c>
      <c r="I46" s="28">
        <f t="shared" si="9"/>
        <v>1470.88032</v>
      </c>
      <c r="J46" s="29">
        <f>H46/12/J9</f>
        <v>0.007901382720187715</v>
      </c>
    </row>
    <row r="47" spans="1:10" ht="32.25" customHeight="1">
      <c r="A47" s="47"/>
      <c r="B47" s="31" t="s">
        <v>16</v>
      </c>
      <c r="C47" s="43">
        <v>6</v>
      </c>
      <c r="D47" s="43" t="s">
        <v>17</v>
      </c>
      <c r="E47" s="44">
        <f>'[4]содержание помещений'!$AH$18</f>
        <v>2.94</v>
      </c>
      <c r="F47" s="57">
        <f t="shared" si="7"/>
        <v>3.06642</v>
      </c>
      <c r="G47" s="27">
        <v>3685.8</v>
      </c>
      <c r="H47" s="28">
        <f t="shared" si="8"/>
        <v>67813.26501599999</v>
      </c>
      <c r="I47" s="28">
        <f t="shared" si="9"/>
        <v>67813.26501599999</v>
      </c>
      <c r="J47" s="29">
        <f>H47/12/J9</f>
        <v>0.3642842678029253</v>
      </c>
    </row>
    <row r="48" spans="1:10" ht="32.25" customHeight="1">
      <c r="A48" s="47"/>
      <c r="B48" s="31" t="s">
        <v>18</v>
      </c>
      <c r="C48" s="43">
        <v>1</v>
      </c>
      <c r="D48" s="43" t="s">
        <v>17</v>
      </c>
      <c r="E48" s="44">
        <f>'[4]содержание помещений'!$AI$18</f>
        <v>5.55</v>
      </c>
      <c r="F48" s="57">
        <f t="shared" si="7"/>
        <v>5.78865</v>
      </c>
      <c r="G48" s="27">
        <v>3685.8</v>
      </c>
      <c r="H48" s="28">
        <f t="shared" si="8"/>
        <v>21335.80617</v>
      </c>
      <c r="I48" s="28">
        <f t="shared" si="9"/>
        <v>21335.80617</v>
      </c>
      <c r="J48" s="29">
        <f>H48/12/J9</f>
        <v>0.11461324752302922</v>
      </c>
    </row>
    <row r="49" spans="1:10" ht="32.25" customHeight="1">
      <c r="A49" s="41"/>
      <c r="B49" s="31" t="s">
        <v>19</v>
      </c>
      <c r="C49" s="43">
        <v>1</v>
      </c>
      <c r="D49" s="43" t="s">
        <v>17</v>
      </c>
      <c r="E49" s="44">
        <v>3</v>
      </c>
      <c r="F49" s="57">
        <f t="shared" si="7"/>
        <v>3.129</v>
      </c>
      <c r="G49" s="27">
        <v>3685.8</v>
      </c>
      <c r="H49" s="28">
        <f t="shared" si="8"/>
        <v>11532.8682</v>
      </c>
      <c r="I49" s="28">
        <f t="shared" si="9"/>
        <v>11532.8682</v>
      </c>
      <c r="J49" s="29">
        <f>H49/12/J9</f>
        <v>0.061953106769204985</v>
      </c>
    </row>
    <row r="50" spans="1:10" ht="42" customHeight="1">
      <c r="A50" s="20" t="s">
        <v>20</v>
      </c>
      <c r="B50" s="21" t="s">
        <v>56</v>
      </c>
      <c r="C50" s="21"/>
      <c r="D50" s="21"/>
      <c r="E50" s="21"/>
      <c r="F50" s="21"/>
      <c r="G50" s="21"/>
      <c r="H50" s="21"/>
      <c r="I50" s="21"/>
      <c r="J50" s="24">
        <f>J51+J60+J69+J70</f>
        <v>15.227722417144227</v>
      </c>
    </row>
    <row r="51" spans="1:10" ht="31.5" customHeight="1">
      <c r="A51" s="19"/>
      <c r="B51" s="48" t="s">
        <v>21</v>
      </c>
      <c r="C51" s="49"/>
      <c r="D51" s="49"/>
      <c r="E51" s="50"/>
      <c r="F51" s="50"/>
      <c r="G51" s="51"/>
      <c r="H51" s="52"/>
      <c r="I51" s="52"/>
      <c r="J51" s="53">
        <f>SUM(J52:J59)</f>
        <v>0.7146348620148392</v>
      </c>
    </row>
    <row r="52" spans="1:10" ht="33.75" customHeight="1">
      <c r="A52" s="19"/>
      <c r="B52" s="31" t="s">
        <v>81</v>
      </c>
      <c r="C52" s="43">
        <v>54</v>
      </c>
      <c r="D52" s="43" t="s">
        <v>8</v>
      </c>
      <c r="E52" s="44">
        <v>0.251</v>
      </c>
      <c r="F52" s="57">
        <f aca="true" t="shared" si="10" ref="F52:F59">(E52*4.3%)+E52</f>
        <v>0.261793</v>
      </c>
      <c r="G52" s="54">
        <v>3032.5</v>
      </c>
      <c r="H52" s="28">
        <f aca="true" t="shared" si="11" ref="H52:H59">C52*F52*G52</f>
        <v>42869.912715</v>
      </c>
      <c r="I52" s="28">
        <f aca="true" t="shared" si="12" ref="I52:I59">C52*F52*G52</f>
        <v>42869.912715</v>
      </c>
      <c r="J52" s="29">
        <f>H52/12/J9</f>
        <v>0.230291739536128</v>
      </c>
    </row>
    <row r="53" spans="1:10" ht="33.75" customHeight="1">
      <c r="A53" s="19"/>
      <c r="B53" s="31" t="s">
        <v>82</v>
      </c>
      <c r="C53" s="43">
        <v>18</v>
      </c>
      <c r="D53" s="43" t="s">
        <v>8</v>
      </c>
      <c r="E53" s="44">
        <v>0.122</v>
      </c>
      <c r="F53" s="57">
        <f t="shared" si="10"/>
        <v>0.127246</v>
      </c>
      <c r="G53" s="54">
        <v>4952</v>
      </c>
      <c r="H53" s="28">
        <f t="shared" si="11"/>
        <v>11342.199456</v>
      </c>
      <c r="I53" s="28">
        <f t="shared" si="12"/>
        <v>11342.199456</v>
      </c>
      <c r="J53" s="29">
        <f>H53/12/J9</f>
        <v>0.060928858433948525</v>
      </c>
    </row>
    <row r="54" spans="1:10" ht="33.75" customHeight="1">
      <c r="A54" s="19"/>
      <c r="B54" s="55" t="s">
        <v>83</v>
      </c>
      <c r="C54" s="56">
        <v>90</v>
      </c>
      <c r="D54" s="56" t="s">
        <v>39</v>
      </c>
      <c r="E54" s="57">
        <v>4.886</v>
      </c>
      <c r="F54" s="57">
        <f t="shared" si="10"/>
        <v>5.0960980000000005</v>
      </c>
      <c r="G54" s="58">
        <v>16</v>
      </c>
      <c r="H54" s="28">
        <f t="shared" si="11"/>
        <v>7338.381120000001</v>
      </c>
      <c r="I54" s="28">
        <f t="shared" si="12"/>
        <v>7338.381120000001</v>
      </c>
      <c r="J54" s="39">
        <f>H54/12/J9</f>
        <v>0.03942085361215505</v>
      </c>
    </row>
    <row r="55" spans="1:10" ht="33.75" customHeight="1">
      <c r="A55" s="19"/>
      <c r="B55" s="55" t="s">
        <v>43</v>
      </c>
      <c r="C55" s="56">
        <v>72</v>
      </c>
      <c r="D55" s="56" t="s">
        <v>8</v>
      </c>
      <c r="E55" s="57">
        <v>3.049</v>
      </c>
      <c r="F55" s="57">
        <f t="shared" si="10"/>
        <v>3.180107</v>
      </c>
      <c r="G55" s="58">
        <v>46.4</v>
      </c>
      <c r="H55" s="28">
        <f t="shared" si="11"/>
        <v>10624.101465599999</v>
      </c>
      <c r="I55" s="28">
        <f t="shared" si="12"/>
        <v>10624.101465599999</v>
      </c>
      <c r="J55" s="39">
        <f>H55/12/J9</f>
        <v>0.05707132701171283</v>
      </c>
    </row>
    <row r="56" spans="1:10" ht="31.5" customHeight="1">
      <c r="A56" s="19"/>
      <c r="B56" s="55" t="s">
        <v>84</v>
      </c>
      <c r="C56" s="56">
        <v>54</v>
      </c>
      <c r="D56" s="56" t="s">
        <v>8</v>
      </c>
      <c r="E56" s="57">
        <v>0.161</v>
      </c>
      <c r="F56" s="57">
        <f t="shared" si="10"/>
        <v>0.16792300000000002</v>
      </c>
      <c r="G56" s="58">
        <v>46.4</v>
      </c>
      <c r="H56" s="28">
        <f t="shared" si="11"/>
        <v>420.7478688</v>
      </c>
      <c r="I56" s="28">
        <f t="shared" si="12"/>
        <v>420.7478688</v>
      </c>
      <c r="J56" s="39">
        <f>H56/12/J9</f>
        <v>0.002260204242920408</v>
      </c>
    </row>
    <row r="57" spans="1:10" ht="31.5" customHeight="1">
      <c r="A57" s="19"/>
      <c r="B57" s="55" t="s">
        <v>85</v>
      </c>
      <c r="C57" s="56">
        <v>6</v>
      </c>
      <c r="D57" s="56" t="s">
        <v>8</v>
      </c>
      <c r="E57" s="57">
        <v>0.412</v>
      </c>
      <c r="F57" s="57">
        <f t="shared" si="10"/>
        <v>0.429716</v>
      </c>
      <c r="G57" s="59">
        <v>5071</v>
      </c>
      <c r="H57" s="28">
        <f t="shared" si="11"/>
        <v>13074.539015999999</v>
      </c>
      <c r="I57" s="28">
        <f t="shared" si="12"/>
        <v>13074.539015999999</v>
      </c>
      <c r="J57" s="39">
        <f>H57/12/J9</f>
        <v>0.07023476706482991</v>
      </c>
    </row>
    <row r="58" spans="1:10" ht="31.5" customHeight="1">
      <c r="A58" s="19"/>
      <c r="B58" s="55" t="s">
        <v>86</v>
      </c>
      <c r="C58" s="56">
        <v>6</v>
      </c>
      <c r="D58" s="56" t="s">
        <v>8</v>
      </c>
      <c r="E58" s="57">
        <v>1.351</v>
      </c>
      <c r="F58" s="57">
        <f t="shared" si="10"/>
        <v>1.409093</v>
      </c>
      <c r="G58" s="59">
        <v>5071</v>
      </c>
      <c r="H58" s="28">
        <f t="shared" si="11"/>
        <v>42873.06361799999</v>
      </c>
      <c r="I58" s="28">
        <f t="shared" si="12"/>
        <v>42873.06361799999</v>
      </c>
      <c r="J58" s="39">
        <f>H58/12/J9</f>
        <v>0.23030866578782816</v>
      </c>
    </row>
    <row r="59" spans="1:10" ht="31.5" customHeight="1">
      <c r="A59" s="19"/>
      <c r="B59" s="55" t="s">
        <v>87</v>
      </c>
      <c r="C59" s="56">
        <v>54</v>
      </c>
      <c r="D59" s="56" t="s">
        <v>8</v>
      </c>
      <c r="E59" s="57">
        <v>0.312</v>
      </c>
      <c r="F59" s="57">
        <f t="shared" si="10"/>
        <v>0.325416</v>
      </c>
      <c r="G59" s="59">
        <v>255.5</v>
      </c>
      <c r="H59" s="28">
        <f t="shared" si="11"/>
        <v>4489.764552</v>
      </c>
      <c r="I59" s="28">
        <f t="shared" si="12"/>
        <v>4489.764552</v>
      </c>
      <c r="J59" s="39">
        <f>H59/12/J9</f>
        <v>0.02411844632531635</v>
      </c>
    </row>
    <row r="60" spans="1:10" ht="33" customHeight="1">
      <c r="A60" s="20"/>
      <c r="B60" s="48" t="s">
        <v>22</v>
      </c>
      <c r="C60" s="60"/>
      <c r="D60" s="61"/>
      <c r="E60" s="50"/>
      <c r="F60" s="50"/>
      <c r="G60" s="62"/>
      <c r="H60" s="52"/>
      <c r="I60" s="52"/>
      <c r="J60" s="53">
        <f>SUM(J61:J68)</f>
        <v>11.51575771313767</v>
      </c>
    </row>
    <row r="61" spans="1:10" ht="33" customHeight="1">
      <c r="A61" s="19"/>
      <c r="B61" s="31" t="s">
        <v>38</v>
      </c>
      <c r="C61" s="56">
        <v>17</v>
      </c>
      <c r="D61" s="56" t="s">
        <v>39</v>
      </c>
      <c r="E61" s="57">
        <v>14.826</v>
      </c>
      <c r="F61" s="57">
        <f aca="true" t="shared" si="13" ref="F61:F69">(E61*4.3%)+E61</f>
        <v>15.463518</v>
      </c>
      <c r="G61" s="59">
        <v>68</v>
      </c>
      <c r="H61" s="38">
        <f aca="true" t="shared" si="14" ref="H61:H69">C61*F61*G61</f>
        <v>17875.826808</v>
      </c>
      <c r="I61" s="28">
        <f aca="true" t="shared" si="15" ref="I61:I69">C61*F61*G61</f>
        <v>17875.826808</v>
      </c>
      <c r="J61" s="39">
        <f>H61/12/J9</f>
        <v>0.09602667676578848</v>
      </c>
    </row>
    <row r="62" spans="1:10" ht="33" customHeight="1">
      <c r="A62" s="19"/>
      <c r="B62" s="31" t="s">
        <v>40</v>
      </c>
      <c r="C62" s="56">
        <v>104</v>
      </c>
      <c r="D62" s="56" t="s">
        <v>8</v>
      </c>
      <c r="E62" s="57">
        <v>5.408</v>
      </c>
      <c r="F62" s="57">
        <f t="shared" si="13"/>
        <v>5.640544</v>
      </c>
      <c r="G62" s="59">
        <v>2642.8</v>
      </c>
      <c r="H62" s="38">
        <f t="shared" si="14"/>
        <v>1550310.2870528002</v>
      </c>
      <c r="I62" s="28">
        <f t="shared" si="15"/>
        <v>1550310.2870528002</v>
      </c>
      <c r="J62" s="39">
        <f>H62/12/J9</f>
        <v>8.328070439509485</v>
      </c>
    </row>
    <row r="63" spans="1:10" ht="33" customHeight="1">
      <c r="A63" s="19"/>
      <c r="B63" s="31" t="s">
        <v>41</v>
      </c>
      <c r="C63" s="56">
        <v>17</v>
      </c>
      <c r="D63" s="56" t="s">
        <v>8</v>
      </c>
      <c r="E63" s="57">
        <v>10.733</v>
      </c>
      <c r="F63" s="57">
        <f t="shared" si="13"/>
        <v>11.194519</v>
      </c>
      <c r="G63" s="59">
        <v>2358.8</v>
      </c>
      <c r="H63" s="38">
        <f t="shared" si="14"/>
        <v>448895.73409240006</v>
      </c>
      <c r="I63" s="28">
        <f t="shared" si="15"/>
        <v>448895.73409240006</v>
      </c>
      <c r="J63" s="39">
        <f>H63/12/J9</f>
        <v>2.41141100896888</v>
      </c>
    </row>
    <row r="64" spans="1:10" ht="33" customHeight="1">
      <c r="A64" s="19"/>
      <c r="B64" s="31" t="s">
        <v>88</v>
      </c>
      <c r="C64" s="56">
        <v>104</v>
      </c>
      <c r="D64" s="56" t="s">
        <v>8</v>
      </c>
      <c r="E64" s="57">
        <v>1.727</v>
      </c>
      <c r="F64" s="57">
        <f t="shared" si="13"/>
        <v>1.801261</v>
      </c>
      <c r="G64" s="59">
        <v>255.5</v>
      </c>
      <c r="H64" s="38">
        <f t="shared" si="14"/>
        <v>47863.107292</v>
      </c>
      <c r="I64" s="28">
        <f t="shared" si="15"/>
        <v>47863.107292</v>
      </c>
      <c r="J64" s="39">
        <f>H64/12/J9</f>
        <v>0.2571145481717367</v>
      </c>
    </row>
    <row r="65" spans="1:10" ht="33" customHeight="1">
      <c r="A65" s="19"/>
      <c r="B65" s="31" t="s">
        <v>60</v>
      </c>
      <c r="C65" s="56">
        <v>31</v>
      </c>
      <c r="D65" s="56" t="s">
        <v>8</v>
      </c>
      <c r="E65" s="57">
        <v>0.349</v>
      </c>
      <c r="F65" s="57">
        <f t="shared" si="13"/>
        <v>0.36400699999999997</v>
      </c>
      <c r="G65" s="59">
        <v>2642.8</v>
      </c>
      <c r="H65" s="38">
        <f t="shared" si="14"/>
        <v>29821.928687599997</v>
      </c>
      <c r="I65" s="28">
        <f t="shared" si="15"/>
        <v>29821.928687599997</v>
      </c>
      <c r="J65" s="39">
        <f>H65/12/J9</f>
        <v>0.16019962250557063</v>
      </c>
    </row>
    <row r="66" spans="1:10" ht="38.25" customHeight="1">
      <c r="A66" s="19"/>
      <c r="B66" s="31" t="s">
        <v>42</v>
      </c>
      <c r="C66" s="56">
        <v>72</v>
      </c>
      <c r="D66" s="56" t="s">
        <v>8</v>
      </c>
      <c r="E66" s="57">
        <v>7.517</v>
      </c>
      <c r="F66" s="57">
        <f t="shared" si="13"/>
        <v>7.840231</v>
      </c>
      <c r="G66" s="59">
        <v>46.4</v>
      </c>
      <c r="H66" s="38">
        <f t="shared" si="14"/>
        <v>26192.643724799997</v>
      </c>
      <c r="I66" s="28">
        <f t="shared" si="15"/>
        <v>26192.643724799997</v>
      </c>
      <c r="J66" s="39">
        <f>H66/12/J9</f>
        <v>0.14070356351165803</v>
      </c>
    </row>
    <row r="67" spans="1:10" ht="38.25" customHeight="1">
      <c r="A67" s="35"/>
      <c r="B67" s="31" t="s">
        <v>89</v>
      </c>
      <c r="C67" s="56">
        <v>54</v>
      </c>
      <c r="D67" s="56" t="s">
        <v>39</v>
      </c>
      <c r="E67" s="57">
        <v>4.886</v>
      </c>
      <c r="F67" s="57">
        <f t="shared" si="13"/>
        <v>5.0960980000000005</v>
      </c>
      <c r="G67" s="59">
        <v>16</v>
      </c>
      <c r="H67" s="38">
        <f t="shared" si="14"/>
        <v>4403.028672</v>
      </c>
      <c r="I67" s="28">
        <f t="shared" si="15"/>
        <v>4403.028672</v>
      </c>
      <c r="J67" s="39">
        <f>H67/12/J9</f>
        <v>0.023652512167293027</v>
      </c>
    </row>
    <row r="68" spans="1:10" ht="38.25" customHeight="1">
      <c r="A68" s="35"/>
      <c r="B68" s="31" t="s">
        <v>90</v>
      </c>
      <c r="C68" s="56">
        <v>17</v>
      </c>
      <c r="D68" s="56" t="s">
        <v>8</v>
      </c>
      <c r="E68" s="57">
        <v>0.209</v>
      </c>
      <c r="F68" s="57">
        <f t="shared" si="13"/>
        <v>0.217987</v>
      </c>
      <c r="G68" s="59">
        <v>4952</v>
      </c>
      <c r="H68" s="38">
        <f t="shared" si="14"/>
        <v>18351.017608</v>
      </c>
      <c r="I68" s="28">
        <f t="shared" si="15"/>
        <v>18351.017608</v>
      </c>
      <c r="J68" s="39">
        <f>H68/12/J9</f>
        <v>0.09857934153725824</v>
      </c>
    </row>
    <row r="69" spans="1:10" ht="34.5" customHeight="1">
      <c r="A69" s="70" t="s">
        <v>23</v>
      </c>
      <c r="B69" s="21" t="s">
        <v>91</v>
      </c>
      <c r="C69" s="63">
        <v>12</v>
      </c>
      <c r="D69" s="63" t="s">
        <v>8</v>
      </c>
      <c r="E69" s="63">
        <f>'[4]содержание помещений'!$AI$18</f>
        <v>5.55</v>
      </c>
      <c r="F69" s="63">
        <f t="shared" si="13"/>
        <v>5.78865</v>
      </c>
      <c r="G69" s="64">
        <v>46.4</v>
      </c>
      <c r="H69" s="85">
        <f t="shared" si="14"/>
        <v>3223.1203199999995</v>
      </c>
      <c r="I69" s="64">
        <f t="shared" si="15"/>
        <v>3223.1203199999995</v>
      </c>
      <c r="J69" s="64">
        <f>H69/12/J9</f>
        <v>0.017314193993386146</v>
      </c>
    </row>
    <row r="70" spans="1:10" ht="34.5" customHeight="1">
      <c r="A70" s="19" t="s">
        <v>99</v>
      </c>
      <c r="B70" s="21" t="s">
        <v>24</v>
      </c>
      <c r="C70" s="21"/>
      <c r="D70" s="21"/>
      <c r="E70" s="21"/>
      <c r="F70" s="21"/>
      <c r="G70" s="21"/>
      <c r="H70" s="24"/>
      <c r="I70" s="24"/>
      <c r="J70" s="24">
        <f>J71</f>
        <v>2.9800156479983326</v>
      </c>
    </row>
    <row r="71" spans="1:10" ht="34.5" customHeight="1">
      <c r="A71" s="71" t="s">
        <v>100</v>
      </c>
      <c r="B71" s="72" t="s">
        <v>92</v>
      </c>
      <c r="C71" s="73">
        <v>192</v>
      </c>
      <c r="D71" s="73" t="s">
        <v>25</v>
      </c>
      <c r="E71" s="74">
        <v>661</v>
      </c>
      <c r="F71" s="57">
        <f>(E71*4.3%)+E71</f>
        <v>689.423</v>
      </c>
      <c r="G71" s="74">
        <v>804.65</v>
      </c>
      <c r="H71" s="75">
        <f>E71*G71</f>
        <v>531873.65</v>
      </c>
      <c r="I71" s="75">
        <f>G71*F71</f>
        <v>554744.21695</v>
      </c>
      <c r="J71" s="76">
        <f>I71/J9/12</f>
        <v>2.9800156479983326</v>
      </c>
    </row>
    <row r="72" spans="1:10" ht="42" customHeight="1">
      <c r="A72" s="40" t="s">
        <v>93</v>
      </c>
      <c r="B72" s="15" t="s">
        <v>57</v>
      </c>
      <c r="C72" s="15"/>
      <c r="D72" s="15"/>
      <c r="E72" s="15"/>
      <c r="F72" s="15"/>
      <c r="G72" s="15"/>
      <c r="H72" s="15"/>
      <c r="I72" s="15"/>
      <c r="J72" s="18">
        <f>J73</f>
        <v>2.0170309871139502</v>
      </c>
    </row>
    <row r="73" spans="1:10" ht="42" customHeight="1">
      <c r="A73" s="65"/>
      <c r="B73" s="31" t="s">
        <v>58</v>
      </c>
      <c r="C73" s="56">
        <v>12</v>
      </c>
      <c r="D73" s="56" t="s">
        <v>10</v>
      </c>
      <c r="E73" s="57">
        <v>3000</v>
      </c>
      <c r="F73" s="57">
        <f>(E73*4.3%)+E73</f>
        <v>3129</v>
      </c>
      <c r="G73" s="59">
        <v>10</v>
      </c>
      <c r="H73" s="38">
        <f>C73*E73*G73</f>
        <v>360000</v>
      </c>
      <c r="I73" s="38">
        <f>C73*F73*G73</f>
        <v>375480</v>
      </c>
      <c r="J73" s="39">
        <f>I73/J9/12</f>
        <v>2.0170309871139502</v>
      </c>
    </row>
    <row r="74" spans="1:10" ht="42" customHeight="1">
      <c r="A74" s="40" t="s">
        <v>94</v>
      </c>
      <c r="B74" s="15" t="s">
        <v>0</v>
      </c>
      <c r="C74" s="15"/>
      <c r="D74" s="15"/>
      <c r="E74" s="15"/>
      <c r="F74" s="15"/>
      <c r="G74" s="15"/>
      <c r="H74" s="15"/>
      <c r="I74" s="15"/>
      <c r="J74" s="18">
        <f>J75+J76</f>
        <v>0.923055</v>
      </c>
    </row>
    <row r="75" spans="1:11" ht="36" customHeight="1">
      <c r="A75" s="66"/>
      <c r="B75" s="31" t="s">
        <v>26</v>
      </c>
      <c r="C75" s="43">
        <v>12</v>
      </c>
      <c r="D75" s="43" t="s">
        <v>45</v>
      </c>
      <c r="E75" s="44">
        <v>0.525</v>
      </c>
      <c r="F75" s="57">
        <f>(E75*4.3%)+E75</f>
        <v>0.547575</v>
      </c>
      <c r="G75" s="27">
        <v>15512.9</v>
      </c>
      <c r="H75" s="28">
        <f>C75*F75*G75</f>
        <v>101933.71461</v>
      </c>
      <c r="I75" s="28">
        <f>C75*F75*G75</f>
        <v>101933.71461</v>
      </c>
      <c r="J75" s="29">
        <f>H75/12/J9</f>
        <v>0.547575</v>
      </c>
      <c r="K75" s="67"/>
    </row>
    <row r="76" spans="1:11" ht="36" customHeight="1">
      <c r="A76" s="66"/>
      <c r="B76" s="31" t="s">
        <v>27</v>
      </c>
      <c r="C76" s="43">
        <v>12</v>
      </c>
      <c r="D76" s="43" t="s">
        <v>45</v>
      </c>
      <c r="E76" s="44">
        <v>0.36</v>
      </c>
      <c r="F76" s="57">
        <f>(E76*4.3%)+E76</f>
        <v>0.37548</v>
      </c>
      <c r="G76" s="27">
        <v>15512.9</v>
      </c>
      <c r="H76" s="28">
        <f>C76*F76*G76</f>
        <v>69897.404304</v>
      </c>
      <c r="I76" s="28">
        <f>C76*F76*G76</f>
        <v>69897.404304</v>
      </c>
      <c r="J76" s="29">
        <f>H76/12/J9</f>
        <v>0.37548</v>
      </c>
      <c r="K76" s="68">
        <f>H75+H79</f>
        <v>101933.71461</v>
      </c>
    </row>
    <row r="77" spans="1:10" ht="37.5" customHeight="1">
      <c r="A77" s="90" t="s">
        <v>102</v>
      </c>
      <c r="B77" s="91"/>
      <c r="C77" s="91"/>
      <c r="D77" s="92"/>
      <c r="E77" s="92"/>
      <c r="F77" s="92"/>
      <c r="G77" s="92"/>
      <c r="H77" s="93"/>
      <c r="I77" s="78"/>
      <c r="J77" s="86">
        <f>J10+J12+J38+J72+J74</f>
        <v>33.50350193548144</v>
      </c>
    </row>
    <row r="78" spans="1:10" ht="37.5" customHeight="1" hidden="1">
      <c r="A78" s="83"/>
      <c r="B78" s="81"/>
      <c r="C78" s="81"/>
      <c r="D78" s="80"/>
      <c r="E78" s="80"/>
      <c r="F78" s="80"/>
      <c r="G78" s="80"/>
      <c r="H78" s="82"/>
      <c r="I78" s="82"/>
      <c r="J78" s="84">
        <v>33.5</v>
      </c>
    </row>
    <row r="79" spans="1:10" ht="39.75" customHeight="1">
      <c r="A79" s="101" t="s">
        <v>63</v>
      </c>
      <c r="B79" s="102"/>
      <c r="C79" s="103"/>
      <c r="D79" s="94" t="s">
        <v>98</v>
      </c>
      <c r="E79" s="95"/>
      <c r="F79" s="95"/>
      <c r="G79" s="95"/>
      <c r="H79" s="96"/>
      <c r="I79" s="79"/>
      <c r="J79" s="87">
        <f>J78*J9</f>
        <v>519682.14999999997</v>
      </c>
    </row>
  </sheetData>
  <sheetProtection/>
  <mergeCells count="7">
    <mergeCell ref="A7:J7"/>
    <mergeCell ref="A77:H77"/>
    <mergeCell ref="D79:H79"/>
    <mergeCell ref="F1:J1"/>
    <mergeCell ref="C2:J5"/>
    <mergeCell ref="A79:C79"/>
    <mergeCell ref="A6:J6"/>
  </mergeCells>
  <printOptions/>
  <pageMargins left="0.1968503937007874" right="0.1968503937007874" top="0.4724409448818898" bottom="0.2755905511811024" header="0.31496062992125984" footer="0.1968503937007874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kgkh</cp:lastModifiedBy>
  <cp:lastPrinted>2019-09-06T12:55:04Z</cp:lastPrinted>
  <dcterms:created xsi:type="dcterms:W3CDTF">2014-06-24T05:57:10Z</dcterms:created>
  <dcterms:modified xsi:type="dcterms:W3CDTF">2019-09-06T12:55:06Z</dcterms:modified>
  <cp:category/>
  <cp:version/>
  <cp:contentType/>
  <cp:contentStatus/>
</cp:coreProperties>
</file>